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30" windowWidth="18660" windowHeight="7890"/>
  </bookViews>
  <sheets>
    <sheet name="ダム越流量・発電量・雨量・気象等" sheetId="2" r:id="rId1"/>
    <sheet name="流量と天気の関係" sheetId="3" r:id="rId2"/>
  </sheets>
  <definedNames>
    <definedName name="_xlnm.Print_Area" localSheetId="1">流量と天気の関係!$A$1:$N$40</definedName>
  </definedNames>
  <calcPr calcId="125725"/>
</workbook>
</file>

<file path=xl/calcChain.xml><?xml version="1.0" encoding="utf-8"?>
<calcChain xmlns="http://schemas.openxmlformats.org/spreadsheetml/2006/main">
  <c r="T29" i="2"/>
  <c r="S29"/>
  <c r="V29"/>
  <c r="R29"/>
  <c r="D27" i="3"/>
  <c r="N27" i="2"/>
  <c r="K27" s="1"/>
  <c r="N26"/>
  <c r="O26" s="1"/>
  <c r="N15"/>
  <c r="N14"/>
  <c r="N23"/>
  <c r="O23" s="1"/>
  <c r="N18"/>
  <c r="N13"/>
  <c r="N11"/>
  <c r="N10"/>
  <c r="N9"/>
  <c r="O9" s="1"/>
  <c r="O27"/>
  <c r="N28"/>
  <c r="O28" s="1"/>
  <c r="N25"/>
  <c r="O25" s="1"/>
  <c r="N24"/>
  <c r="O24" s="1"/>
  <c r="N22"/>
  <c r="O22" s="1"/>
  <c r="O10"/>
  <c r="O11"/>
  <c r="N12"/>
  <c r="O12" s="1"/>
  <c r="O13"/>
  <c r="O14"/>
  <c r="O15"/>
  <c r="N16"/>
  <c r="O16" s="1"/>
  <c r="N17"/>
  <c r="O17" s="1"/>
  <c r="O18"/>
  <c r="N19"/>
  <c r="O19" s="1"/>
  <c r="N20"/>
  <c r="O20" s="1"/>
  <c r="N21"/>
  <c r="O21" s="1"/>
  <c r="N8"/>
  <c r="O8" s="1"/>
  <c r="N5"/>
  <c r="O5" s="1"/>
  <c r="N7"/>
  <c r="O7" s="1"/>
  <c r="M6"/>
  <c r="N6" s="1"/>
  <c r="I6"/>
  <c r="J6" s="1"/>
  <c r="I7"/>
  <c r="J7" s="1"/>
  <c r="Q7" s="1"/>
  <c r="U7" s="1"/>
  <c r="B8" i="3" s="1"/>
  <c r="I8" i="2"/>
  <c r="J8" s="1"/>
  <c r="Q8" s="1"/>
  <c r="U8" s="1"/>
  <c r="B9" i="3" s="1"/>
  <c r="I9" i="2"/>
  <c r="J9" s="1"/>
  <c r="I10"/>
  <c r="J10" s="1"/>
  <c r="Q10" s="1"/>
  <c r="U10" s="1"/>
  <c r="B11" i="3" s="1"/>
  <c r="I11" i="2"/>
  <c r="J11" s="1"/>
  <c r="Q11" s="1"/>
  <c r="U11" s="1"/>
  <c r="B12" i="3" s="1"/>
  <c r="I12" i="2"/>
  <c r="J12" s="1"/>
  <c r="Q12" s="1"/>
  <c r="U12" s="1"/>
  <c r="B13" i="3" s="1"/>
  <c r="I13" i="2"/>
  <c r="J13" s="1"/>
  <c r="I14"/>
  <c r="J14" s="1"/>
  <c r="I15"/>
  <c r="J15" s="1"/>
  <c r="I16"/>
  <c r="J16" s="1"/>
  <c r="Q16" s="1"/>
  <c r="U16" s="1"/>
  <c r="B17" i="3" s="1"/>
  <c r="I17" i="2"/>
  <c r="J17" s="1"/>
  <c r="Q17" s="1"/>
  <c r="U17" s="1"/>
  <c r="B18" i="3" s="1"/>
  <c r="I18" i="2"/>
  <c r="J18" s="1"/>
  <c r="Q18" s="1"/>
  <c r="U18" s="1"/>
  <c r="B19" i="3" s="1"/>
  <c r="I19" i="2"/>
  <c r="J19" s="1"/>
  <c r="Q19" s="1"/>
  <c r="U19" s="1"/>
  <c r="B20" i="3" s="1"/>
  <c r="I20" i="2"/>
  <c r="J20" s="1"/>
  <c r="Q20" s="1"/>
  <c r="U20" s="1"/>
  <c r="B21" i="3" s="1"/>
  <c r="I21" i="2"/>
  <c r="J21" s="1"/>
  <c r="Q21" s="1"/>
  <c r="U21" s="1"/>
  <c r="B22" i="3" s="1"/>
  <c r="I22" i="2"/>
  <c r="J22" s="1"/>
  <c r="Q22" s="1"/>
  <c r="U22" s="1"/>
  <c r="B23" i="3" s="1"/>
  <c r="I23" i="2"/>
  <c r="J23" s="1"/>
  <c r="U23" s="1"/>
  <c r="B24" i="3" s="1"/>
  <c r="I24" i="2"/>
  <c r="J24" s="1"/>
  <c r="Q24" s="1"/>
  <c r="U24" s="1"/>
  <c r="B25" i="3" s="1"/>
  <c r="I25" i="2"/>
  <c r="J25" s="1"/>
  <c r="I26"/>
  <c r="J26" s="1"/>
  <c r="I27"/>
  <c r="J27" s="1"/>
  <c r="Q28"/>
  <c r="U28" s="1"/>
  <c r="B29" i="3" s="1"/>
  <c r="I5" i="2"/>
  <c r="J5" s="1"/>
  <c r="U5" s="1"/>
  <c r="B6" i="3" s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D25"/>
  <c r="D26"/>
  <c r="D28"/>
  <c r="D2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N29" i="2" l="1"/>
  <c r="O29" s="1"/>
  <c r="J29"/>
  <c r="Q26"/>
  <c r="U26" s="1"/>
  <c r="B27" i="3" s="1"/>
  <c r="Q13" i="2"/>
  <c r="U13" s="1"/>
  <c r="B14" i="3" s="1"/>
  <c r="Q25" i="2"/>
  <c r="U25" s="1"/>
  <c r="B26" i="3" s="1"/>
  <c r="Q27" i="2"/>
  <c r="U27" s="1"/>
  <c r="B28" i="3" s="1"/>
  <c r="Q15" i="2"/>
  <c r="U15" s="1"/>
  <c r="B16" i="3" s="1"/>
  <c r="U14" i="2"/>
  <c r="B15" i="3" s="1"/>
  <c r="Q9" i="2"/>
  <c r="U9" s="1"/>
  <c r="B10" i="3" s="1"/>
  <c r="O6" i="2"/>
  <c r="Q29" l="1"/>
  <c r="U29" s="1"/>
  <c r="U6"/>
  <c r="B7" i="3" s="1"/>
</calcChain>
</file>

<file path=xl/sharedStrings.xml><?xml version="1.0" encoding="utf-8"?>
<sst xmlns="http://schemas.openxmlformats.org/spreadsheetml/2006/main" count="150" uniqueCount="88">
  <si>
    <t>ℓ/s</t>
    <phoneticPr fontId="1"/>
  </si>
  <si>
    <t>砂防ダムの</t>
    <rPh sb="0" eb="2">
      <t>サボウ</t>
    </rPh>
    <phoneticPr fontId="1"/>
  </si>
  <si>
    <t>○</t>
    <phoneticPr fontId="1"/>
  </si>
  <si>
    <t>ダムの越流量</t>
    <rPh sb="3" eb="5">
      <t>エツリュウ</t>
    </rPh>
    <rPh sb="5" eb="6">
      <t>リョウ</t>
    </rPh>
    <phoneticPr fontId="1"/>
  </si>
  <si>
    <t>サイフォン管</t>
    <rPh sb="5" eb="6">
      <t>カン</t>
    </rPh>
    <phoneticPr fontId="1"/>
  </si>
  <si>
    <t>利水部ポンプ</t>
    <rPh sb="0" eb="2">
      <t>リスイ</t>
    </rPh>
    <rPh sb="2" eb="3">
      <t>ブ</t>
    </rPh>
    <phoneticPr fontId="1"/>
  </si>
  <si>
    <t>総合流量</t>
    <rPh sb="0" eb="2">
      <t>ソウゴウ</t>
    </rPh>
    <rPh sb="2" eb="4">
      <t>リュウリョウ</t>
    </rPh>
    <phoneticPr fontId="1"/>
  </si>
  <si>
    <t>晴</t>
    <rPh sb="0" eb="1">
      <t>ハレ</t>
    </rPh>
    <phoneticPr fontId="1"/>
  </si>
  <si>
    <t>みぞれ</t>
    <phoneticPr fontId="1"/>
  </si>
  <si>
    <t>雪</t>
    <rPh sb="0" eb="1">
      <t>ユキ</t>
    </rPh>
    <phoneticPr fontId="1"/>
  </si>
  <si>
    <t>天気</t>
    <rPh sb="0" eb="1">
      <t>テン</t>
    </rPh>
    <rPh sb="1" eb="2">
      <t>キ</t>
    </rPh>
    <phoneticPr fontId="1"/>
  </si>
  <si>
    <t>小雨</t>
    <rPh sb="0" eb="1">
      <t>コ</t>
    </rPh>
    <rPh sb="1" eb="2">
      <t>アメ</t>
    </rPh>
    <phoneticPr fontId="1"/>
  </si>
  <si>
    <t>雨量</t>
    <rPh sb="0" eb="2">
      <t>ウリョウ</t>
    </rPh>
    <phoneticPr fontId="1"/>
  </si>
  <si>
    <t>mm</t>
    <phoneticPr fontId="1"/>
  </si>
  <si>
    <t>×</t>
    <phoneticPr fontId="1"/>
  </si>
  <si>
    <t>晴</t>
    <rPh sb="0" eb="1">
      <t>ハレ</t>
    </rPh>
    <phoneticPr fontId="1"/>
  </si>
  <si>
    <t>雪</t>
    <rPh sb="0" eb="1">
      <t>ユキ</t>
    </rPh>
    <phoneticPr fontId="1"/>
  </si>
  <si>
    <t>雪・曇り</t>
    <rPh sb="0" eb="1">
      <t>ユキ</t>
    </rPh>
    <rPh sb="2" eb="3">
      <t>クモ</t>
    </rPh>
    <phoneticPr fontId="1"/>
  </si>
  <si>
    <t>0-0.5</t>
    <phoneticPr fontId="1"/>
  </si>
  <si>
    <t>雪・曇り・晴</t>
    <rPh sb="0" eb="1">
      <t>ユキ</t>
    </rPh>
    <rPh sb="2" eb="3">
      <t>クモ</t>
    </rPh>
    <rPh sb="5" eb="6">
      <t>ハレ</t>
    </rPh>
    <phoneticPr fontId="1"/>
  </si>
  <si>
    <t>×</t>
    <phoneticPr fontId="1"/>
  </si>
  <si>
    <t>雨</t>
    <rPh sb="0" eb="1">
      <t>アメ</t>
    </rPh>
    <phoneticPr fontId="1"/>
  </si>
  <si>
    <t>晴・雨</t>
    <rPh sb="0" eb="1">
      <t>ハレ</t>
    </rPh>
    <rPh sb="2" eb="3">
      <t>アメ</t>
    </rPh>
    <phoneticPr fontId="1"/>
  </si>
  <si>
    <t>晴</t>
    <rPh sb="0" eb="1">
      <t>ハレ</t>
    </rPh>
    <phoneticPr fontId="1"/>
  </si>
  <si>
    <t>晴・曇り・雨</t>
    <rPh sb="0" eb="1">
      <t>ハレ</t>
    </rPh>
    <rPh sb="2" eb="3">
      <t>クモ</t>
    </rPh>
    <rPh sb="5" eb="6">
      <t>アメ</t>
    </rPh>
    <phoneticPr fontId="1"/>
  </si>
  <si>
    <t>56-70</t>
    <phoneticPr fontId="1"/>
  </si>
  <si>
    <t>ダム越流分</t>
    <rPh sb="2" eb="4">
      <t>エツリュウ</t>
    </rPh>
    <rPh sb="4" eb="5">
      <t>ブン</t>
    </rPh>
    <phoneticPr fontId="1"/>
  </si>
  <si>
    <t>ダムの越流量ＤはＡ＋Ｂ－Ｃ</t>
    <rPh sb="3" eb="5">
      <t>エツリュウ</t>
    </rPh>
    <rPh sb="5" eb="6">
      <t>リョウ</t>
    </rPh>
    <phoneticPr fontId="1"/>
  </si>
  <si>
    <t>ダムの越流量Ｄ</t>
    <rPh sb="3" eb="5">
      <t>エツリュウ</t>
    </rPh>
    <rPh sb="5" eb="6">
      <t>リョウ</t>
    </rPh>
    <phoneticPr fontId="1"/>
  </si>
  <si>
    <t>Ｄ</t>
    <phoneticPr fontId="1"/>
  </si>
  <si>
    <t>Ａの流量＝１１ｍ×１．９５ｍ×深さ÷時間（秒）</t>
    <rPh sb="2" eb="4">
      <t>リュウリョウ</t>
    </rPh>
    <rPh sb="15" eb="16">
      <t>フカ</t>
    </rPh>
    <rPh sb="18" eb="20">
      <t>ジカン</t>
    </rPh>
    <rPh sb="21" eb="22">
      <t>ビョウ</t>
    </rPh>
    <phoneticPr fontId="1"/>
  </si>
  <si>
    <t>Ｂの流量＝５ｍ×０．３ｍ×深さ÷時間（秒）</t>
    <rPh sb="2" eb="4">
      <t>リュウリョウ</t>
    </rPh>
    <rPh sb="13" eb="14">
      <t>フカ</t>
    </rPh>
    <rPh sb="16" eb="18">
      <t>ジカン</t>
    </rPh>
    <rPh sb="19" eb="20">
      <t>ビョウ</t>
    </rPh>
    <phoneticPr fontId="1"/>
  </si>
  <si>
    <t>56(ℓ/s)</t>
    <phoneticPr fontId="1"/>
  </si>
  <si>
    <t>Ｃの流量＝５６(ℓ/s)一定</t>
    <rPh sb="2" eb="4">
      <t>リュウリョウ</t>
    </rPh>
    <rPh sb="12" eb="14">
      <t>イッテイ</t>
    </rPh>
    <phoneticPr fontId="1"/>
  </si>
  <si>
    <t>Ｒ</t>
    <phoneticPr fontId="1"/>
  </si>
  <si>
    <t>越流水位</t>
  </si>
  <si>
    <t>フロー</t>
    <phoneticPr fontId="1"/>
  </si>
  <si>
    <t>オーバー</t>
  </si>
  <si>
    <t>曇り・雨</t>
    <rPh sb="0" eb="1">
      <t>クモ</t>
    </rPh>
    <rPh sb="3" eb="4">
      <t>アメ</t>
    </rPh>
    <phoneticPr fontId="1"/>
  </si>
  <si>
    <t>利水部</t>
    <phoneticPr fontId="1"/>
  </si>
  <si>
    <t>ポンプ作動</t>
    <rPh sb="3" eb="5">
      <t>サドウ</t>
    </rPh>
    <phoneticPr fontId="1"/>
  </si>
  <si>
    <t>曇り・晴</t>
    <rPh sb="0" eb="1">
      <t>クモ</t>
    </rPh>
    <rPh sb="3" eb="4">
      <t>ハレ</t>
    </rPh>
    <phoneticPr fontId="1"/>
  </si>
  <si>
    <t>ア点</t>
    <rPh sb="1" eb="2">
      <t>テン</t>
    </rPh>
    <phoneticPr fontId="1"/>
  </si>
  <si>
    <t>イ点</t>
    <rPh sb="1" eb="2">
      <t>テン</t>
    </rPh>
    <phoneticPr fontId="1"/>
  </si>
  <si>
    <t>ウ点</t>
    <rPh sb="1" eb="2">
      <t>テン</t>
    </rPh>
    <phoneticPr fontId="1"/>
  </si>
  <si>
    <t>エ点</t>
    <rPh sb="1" eb="2">
      <t>テン</t>
    </rPh>
    <phoneticPr fontId="1"/>
  </si>
  <si>
    <t>オ点</t>
    <rPh sb="1" eb="2">
      <t>テン</t>
    </rPh>
    <phoneticPr fontId="1"/>
  </si>
  <si>
    <t>日付</t>
    <rPh sb="0" eb="2">
      <t>ヒヅケ</t>
    </rPh>
    <phoneticPr fontId="1"/>
  </si>
  <si>
    <t>×</t>
    <phoneticPr fontId="1"/>
  </si>
  <si>
    <t>発電量</t>
    <rPh sb="0" eb="2">
      <t>ハツデン</t>
    </rPh>
    <rPh sb="2" eb="3">
      <t>リョウ</t>
    </rPh>
    <phoneticPr fontId="1"/>
  </si>
  <si>
    <t>曇り・雪・晴</t>
    <rPh sb="0" eb="1">
      <t>クモ</t>
    </rPh>
    <rPh sb="3" eb="4">
      <t>ユキ</t>
    </rPh>
    <rPh sb="5" eb="6">
      <t>ハレ</t>
    </rPh>
    <phoneticPr fontId="1"/>
  </si>
  <si>
    <t>曇り・雨</t>
    <rPh sb="0" eb="1">
      <t>クモ</t>
    </rPh>
    <rPh sb="3" eb="4">
      <t>アメ</t>
    </rPh>
    <phoneticPr fontId="1"/>
  </si>
  <si>
    <t>雨・曇り</t>
    <rPh sb="0" eb="1">
      <t>アメ</t>
    </rPh>
    <rPh sb="2" eb="3">
      <t>クモ</t>
    </rPh>
    <phoneticPr fontId="1"/>
  </si>
  <si>
    <t>平均</t>
    <rPh sb="0" eb="2">
      <t>ヘイキン</t>
    </rPh>
    <phoneticPr fontId="1"/>
  </si>
  <si>
    <t>×0.8で補正</t>
    <rPh sb="5" eb="7">
      <t>ホセイ</t>
    </rPh>
    <phoneticPr fontId="1"/>
  </si>
  <si>
    <t>幅</t>
    <rPh sb="0" eb="1">
      <t>ハバ</t>
    </rPh>
    <phoneticPr fontId="1"/>
  </si>
  <si>
    <t>深さ</t>
    <rPh sb="0" eb="1">
      <t>フカ</t>
    </rPh>
    <phoneticPr fontId="1"/>
  </si>
  <si>
    <t>1.95m</t>
    <phoneticPr fontId="1"/>
  </si>
  <si>
    <t>5m</t>
    <phoneticPr fontId="1"/>
  </si>
  <si>
    <t>11m</t>
    <phoneticPr fontId="1"/>
  </si>
  <si>
    <t>0.3m</t>
    <phoneticPr fontId="1"/>
  </si>
  <si>
    <t>深さの平均＝（ア点＋イ点＋ウ点＋エ点）÷４</t>
    <rPh sb="0" eb="1">
      <t>フカ</t>
    </rPh>
    <rPh sb="3" eb="5">
      <t>ヘイキン</t>
    </rPh>
    <rPh sb="8" eb="9">
      <t>テン</t>
    </rPh>
    <rPh sb="11" eb="12">
      <t>テン</t>
    </rPh>
    <rPh sb="14" eb="15">
      <t>テン</t>
    </rPh>
    <rPh sb="17" eb="18">
      <t>テン</t>
    </rPh>
    <phoneticPr fontId="1"/>
  </si>
  <si>
    <t>曇り・晴</t>
    <rPh sb="0" eb="1">
      <t>クモ</t>
    </rPh>
    <rPh sb="3" eb="4">
      <t>ハレ</t>
    </rPh>
    <phoneticPr fontId="1"/>
  </si>
  <si>
    <t>雪・曇り</t>
    <rPh sb="0" eb="1">
      <t>ユキ</t>
    </rPh>
    <rPh sb="2" eb="3">
      <t>クモ</t>
    </rPh>
    <phoneticPr fontId="1"/>
  </si>
  <si>
    <t>流量と天気の関係</t>
    <rPh sb="0" eb="2">
      <t>リュウリョウ</t>
    </rPh>
    <rPh sb="3" eb="5">
      <t>テンキ</t>
    </rPh>
    <rPh sb="6" eb="8">
      <t>カンケイ</t>
    </rPh>
    <phoneticPr fontId="1"/>
  </si>
  <si>
    <t>A点</t>
    <rPh sb="1" eb="2">
      <t>テン</t>
    </rPh>
    <phoneticPr fontId="1"/>
  </si>
  <si>
    <t>B点</t>
    <rPh sb="1" eb="2">
      <t>テン</t>
    </rPh>
    <phoneticPr fontId="1"/>
  </si>
  <si>
    <t>Ｃ点</t>
    <rPh sb="1" eb="2">
      <t>テン</t>
    </rPh>
    <phoneticPr fontId="1"/>
  </si>
  <si>
    <t>平　均</t>
    <rPh sb="0" eb="1">
      <t>ヒラ</t>
    </rPh>
    <rPh sb="2" eb="3">
      <t>ヒトシ</t>
    </rPh>
    <phoneticPr fontId="1"/>
  </si>
  <si>
    <t>D=Ａ＋Ｂ－Ｃ点</t>
    <rPh sb="7" eb="8">
      <t>テン</t>
    </rPh>
    <phoneticPr fontId="1"/>
  </si>
  <si>
    <t>副堤越流量</t>
    <rPh sb="0" eb="1">
      <t>フク</t>
    </rPh>
    <rPh sb="1" eb="2">
      <t>テイ</t>
    </rPh>
    <rPh sb="2" eb="4">
      <t>エツリュウ</t>
    </rPh>
    <rPh sb="4" eb="5">
      <t>リョウ</t>
    </rPh>
    <phoneticPr fontId="1"/>
  </si>
  <si>
    <t>側溝流量</t>
    <rPh sb="0" eb="2">
      <t>ソッコウ</t>
    </rPh>
    <rPh sb="2" eb="4">
      <t>リュウリョウ</t>
    </rPh>
    <phoneticPr fontId="1"/>
  </si>
  <si>
    <t>(ℓ/s)</t>
    <phoneticPr fontId="1"/>
  </si>
  <si>
    <t>(ℓ/s)</t>
    <phoneticPr fontId="1"/>
  </si>
  <si>
    <t>(cm)</t>
    <phoneticPr fontId="1"/>
  </si>
  <si>
    <t>(cm)</t>
    <phoneticPr fontId="1"/>
  </si>
  <si>
    <t>(kw)</t>
    <phoneticPr fontId="1"/>
  </si>
  <si>
    <t>(mm)</t>
    <phoneticPr fontId="1"/>
  </si>
  <si>
    <t>（ｃｍ）</t>
    <phoneticPr fontId="1"/>
  </si>
  <si>
    <t>観測地点の深さ</t>
    <phoneticPr fontId="1"/>
  </si>
  <si>
    <t>エ点</t>
    <phoneticPr fontId="1"/>
  </si>
  <si>
    <t>ウ点</t>
    <phoneticPr fontId="1"/>
  </si>
  <si>
    <t>イ点</t>
    <phoneticPr fontId="1"/>
  </si>
  <si>
    <t>（ｃｍ）</t>
    <phoneticPr fontId="1"/>
  </si>
  <si>
    <t>ア点</t>
    <phoneticPr fontId="1"/>
  </si>
  <si>
    <t>（ｃｍ）</t>
    <phoneticPr fontId="1"/>
  </si>
  <si>
    <t>(ℓ/s)</t>
    <phoneticPr fontId="1"/>
  </si>
  <si>
    <t>終了</t>
    <rPh sb="0" eb="2">
      <t>シュウリョウ</t>
    </rPh>
    <phoneticPr fontId="1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</si>
</sst>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2" xfId="0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56" fontId="0" fillId="0" borderId="6" xfId="0" applyNumberFormat="1" applyBorder="1" applyAlignment="1">
      <alignment horizontal="left" vertical="center"/>
    </xf>
    <xf numFmtId="56" fontId="0" fillId="0" borderId="1" xfId="0" applyNumberForma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9" xfId="0" applyNumberFormat="1" applyFill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Border="1">
      <alignment vertical="center"/>
    </xf>
    <xf numFmtId="5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35" xfId="0" applyNumberFormat="1" applyBorder="1" applyAlignment="1">
      <alignment horizontal="right" vertical="center"/>
    </xf>
    <xf numFmtId="177" fontId="0" fillId="0" borderId="36" xfId="0" applyNumberFormat="1" applyBorder="1">
      <alignment vertical="center"/>
    </xf>
    <xf numFmtId="176" fontId="0" fillId="0" borderId="38" xfId="0" applyNumberFormat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 vertical="center"/>
    </xf>
    <xf numFmtId="176" fontId="0" fillId="0" borderId="39" xfId="0" applyNumberFormat="1" applyBorder="1">
      <alignment vertical="center"/>
    </xf>
    <xf numFmtId="56" fontId="0" fillId="0" borderId="37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0" borderId="46" xfId="0" applyNumberFormat="1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>
      <alignment vertical="center"/>
    </xf>
    <xf numFmtId="176" fontId="0" fillId="0" borderId="50" xfId="0" applyNumberFormat="1" applyFill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0" fillId="0" borderId="34" xfId="0" applyNumberFormat="1" applyBorder="1" applyAlignment="1">
      <alignment horizontal="right" vertical="center"/>
    </xf>
    <xf numFmtId="56" fontId="0" fillId="2" borderId="40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right" vertical="center"/>
    </xf>
    <xf numFmtId="177" fontId="0" fillId="2" borderId="20" xfId="0" applyNumberFormat="1" applyFill="1" applyBorder="1">
      <alignment vertical="center"/>
    </xf>
    <xf numFmtId="176" fontId="0" fillId="2" borderId="18" xfId="0" applyNumberFormat="1" applyFill="1" applyBorder="1">
      <alignment vertical="center"/>
    </xf>
    <xf numFmtId="177" fontId="0" fillId="2" borderId="20" xfId="0" applyNumberFormat="1" applyFill="1" applyBorder="1" applyAlignment="1">
      <alignment horizontal="right" vertical="center"/>
    </xf>
    <xf numFmtId="176" fontId="0" fillId="2" borderId="41" xfId="0" applyNumberFormat="1" applyFill="1" applyBorder="1">
      <alignment vertical="center"/>
    </xf>
    <xf numFmtId="56" fontId="0" fillId="2" borderId="9" xfId="0" applyNumberFormat="1" applyFill="1" applyBorder="1" applyAlignment="1">
      <alignment horizontal="center" vertical="center"/>
    </xf>
    <xf numFmtId="176" fontId="0" fillId="2" borderId="40" xfId="0" applyNumberFormat="1" applyFill="1" applyBorder="1" applyAlignment="1">
      <alignment horizontal="right" vertical="center"/>
    </xf>
    <xf numFmtId="177" fontId="0" fillId="2" borderId="18" xfId="0" applyNumberFormat="1" applyFill="1" applyBorder="1" applyAlignment="1">
      <alignment horizontal="right" vertical="center"/>
    </xf>
    <xf numFmtId="176" fontId="0" fillId="2" borderId="19" xfId="0" applyNumberFormat="1" applyFill="1" applyBorder="1">
      <alignment vertical="center"/>
    </xf>
    <xf numFmtId="0" fontId="0" fillId="2" borderId="42" xfId="0" applyFill="1" applyBorder="1" applyAlignment="1">
      <alignment horizontal="center" vertical="center"/>
    </xf>
    <xf numFmtId="56" fontId="0" fillId="2" borderId="24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177" fontId="0" fillId="2" borderId="4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176" fontId="0" fillId="2" borderId="12" xfId="0" applyNumberFormat="1" applyFill="1" applyBorder="1">
      <alignment vertical="center"/>
    </xf>
    <xf numFmtId="56" fontId="0" fillId="2" borderId="10" xfId="0" applyNumberFormat="1" applyFill="1" applyBorder="1" applyAlignment="1">
      <alignment horizontal="center" vertical="center"/>
    </xf>
    <xf numFmtId="176" fontId="0" fillId="2" borderId="24" xfId="0" applyNumberFormat="1" applyFill="1" applyBorder="1" applyAlignment="1">
      <alignment horizontal="right" vertical="center"/>
    </xf>
    <xf numFmtId="176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6" fontId="0" fillId="2" borderId="1" xfId="0" applyNumberFormat="1" applyFill="1" applyBorder="1">
      <alignment vertical="center"/>
    </xf>
    <xf numFmtId="0" fontId="0" fillId="2" borderId="43" xfId="0" applyFill="1" applyBorder="1" applyAlignment="1">
      <alignment horizontal="center" vertical="center"/>
    </xf>
    <xf numFmtId="56" fontId="0" fillId="2" borderId="25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176" fontId="0" fillId="2" borderId="26" xfId="0" applyNumberFormat="1" applyFill="1" applyBorder="1" applyAlignment="1">
      <alignment horizontal="right" vertical="center"/>
    </xf>
    <xf numFmtId="177" fontId="0" fillId="2" borderId="27" xfId="0" applyNumberFormat="1" applyFill="1" applyBorder="1">
      <alignment vertical="center"/>
    </xf>
    <xf numFmtId="176" fontId="0" fillId="2" borderId="28" xfId="0" applyNumberFormat="1" applyFill="1" applyBorder="1" applyAlignment="1">
      <alignment horizontal="right" vertical="center"/>
    </xf>
    <xf numFmtId="176" fontId="0" fillId="2" borderId="13" xfId="0" applyNumberFormat="1" applyFill="1" applyBorder="1">
      <alignment vertical="center"/>
    </xf>
    <xf numFmtId="56" fontId="0" fillId="2" borderId="11" xfId="0" applyNumberFormat="1" applyFill="1" applyBorder="1" applyAlignment="1">
      <alignment horizontal="center" vertical="center"/>
    </xf>
    <xf numFmtId="176" fontId="0" fillId="2" borderId="25" xfId="0" applyNumberFormat="1" applyFill="1" applyBorder="1" applyAlignment="1">
      <alignment horizontal="right" vertical="center"/>
    </xf>
    <xf numFmtId="176" fontId="0" fillId="2" borderId="26" xfId="0" applyNumberFormat="1" applyFill="1" applyBorder="1">
      <alignment vertical="center"/>
    </xf>
    <xf numFmtId="0" fontId="0" fillId="2" borderId="44" xfId="0" applyFill="1" applyBorder="1" applyAlignment="1">
      <alignment horizontal="center" vertical="center"/>
    </xf>
    <xf numFmtId="176" fontId="0" fillId="0" borderId="48" xfId="0" applyNumberForma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42" xfId="0" applyBorder="1">
      <alignment vertical="center"/>
    </xf>
    <xf numFmtId="0" fontId="0" fillId="0" borderId="43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7" fontId="0" fillId="2" borderId="42" xfId="0" applyNumberFormat="1" applyFill="1" applyBorder="1">
      <alignment vertical="center"/>
    </xf>
    <xf numFmtId="177" fontId="0" fillId="2" borderId="43" xfId="0" applyNumberFormat="1" applyFill="1" applyBorder="1">
      <alignment vertical="center"/>
    </xf>
    <xf numFmtId="177" fontId="0" fillId="2" borderId="44" xfId="0" applyNumberFormat="1" applyFill="1" applyBorder="1">
      <alignment vertical="center"/>
    </xf>
    <xf numFmtId="177" fontId="0" fillId="0" borderId="55" xfId="0" applyNumberFormat="1" applyBorder="1">
      <alignment vertical="center"/>
    </xf>
    <xf numFmtId="176" fontId="0" fillId="0" borderId="47" xfId="0" applyNumberFormat="1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176" fontId="0" fillId="2" borderId="20" xfId="0" applyNumberFormat="1" applyFill="1" applyBorder="1" applyAlignment="1">
      <alignment horizontal="right" vertical="center"/>
    </xf>
    <xf numFmtId="176" fontId="0" fillId="2" borderId="4" xfId="0" applyNumberFormat="1" applyFill="1" applyBorder="1" applyAlignment="1">
      <alignment horizontal="right" vertical="center"/>
    </xf>
    <xf numFmtId="176" fontId="0" fillId="2" borderId="27" xfId="0" applyNumberFormat="1" applyFill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176" fontId="0" fillId="0" borderId="45" xfId="0" applyNumberFormat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76" fontId="0" fillId="2" borderId="42" xfId="0" applyNumberFormat="1" applyFill="1" applyBorder="1">
      <alignment vertical="center"/>
    </xf>
    <xf numFmtId="176" fontId="0" fillId="2" borderId="43" xfId="0" applyNumberFormat="1" applyFill="1" applyBorder="1">
      <alignment vertical="center"/>
    </xf>
    <xf numFmtId="176" fontId="0" fillId="2" borderId="44" xfId="0" applyNumberFormat="1" applyFill="1" applyBorder="1">
      <alignment vertical="center"/>
    </xf>
    <xf numFmtId="176" fontId="0" fillId="0" borderId="55" xfId="0" applyNumberFormat="1" applyBorder="1">
      <alignment vertical="center"/>
    </xf>
    <xf numFmtId="177" fontId="0" fillId="0" borderId="47" xfId="0" applyNumberFormat="1" applyBorder="1" applyAlignment="1">
      <alignment horizontal="right" vertical="center"/>
    </xf>
    <xf numFmtId="176" fontId="0" fillId="2" borderId="9" xfId="0" applyNumberFormat="1" applyFill="1" applyBorder="1" applyAlignment="1">
      <alignment horizontal="right" vertical="center"/>
    </xf>
    <xf numFmtId="176" fontId="0" fillId="2" borderId="10" xfId="0" applyNumberFormat="1" applyFill="1" applyBorder="1" applyAlignment="1">
      <alignment horizontal="right" vertical="center"/>
    </xf>
    <xf numFmtId="176" fontId="0" fillId="2" borderId="11" xfId="0" applyNumberFormat="1" applyFill="1" applyBorder="1" applyAlignment="1">
      <alignment horizontal="right" vertical="center"/>
    </xf>
    <xf numFmtId="177" fontId="0" fillId="2" borderId="28" xfId="0" applyNumberFormat="1" applyFill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7613661440799425E-2"/>
          <c:y val="0.10013111560723997"/>
          <c:w val="0.88839782325957106"/>
          <c:h val="0.65528222952595749"/>
        </c:manualLayout>
      </c:layout>
      <c:lineChart>
        <c:grouping val="standard"/>
        <c:ser>
          <c:idx val="0"/>
          <c:order val="0"/>
          <c:tx>
            <c:strRef>
              <c:f>流量と天気の関係!$B$4</c:f>
              <c:strCache>
                <c:ptCount val="1"/>
                <c:pt idx="0">
                  <c:v>総合流量</c:v>
                </c:pt>
              </c:strCache>
            </c:strRef>
          </c:tx>
          <c:cat>
            <c:numRef>
              <c:f>流量と天気の関係!$A$6:$A$29</c:f>
              <c:numCache>
                <c:formatCode>mm"月"dd"日"</c:formatCode>
                <c:ptCount val="24"/>
                <c:pt idx="0">
                  <c:v>41245</c:v>
                </c:pt>
                <c:pt idx="1">
                  <c:v>41246</c:v>
                </c:pt>
                <c:pt idx="2">
                  <c:v>41247</c:v>
                </c:pt>
                <c:pt idx="3">
                  <c:v>41248</c:v>
                </c:pt>
                <c:pt idx="4">
                  <c:v>41249</c:v>
                </c:pt>
                <c:pt idx="5">
                  <c:v>41250</c:v>
                </c:pt>
                <c:pt idx="6">
                  <c:v>41251</c:v>
                </c:pt>
                <c:pt idx="7">
                  <c:v>41252</c:v>
                </c:pt>
                <c:pt idx="8">
                  <c:v>41253</c:v>
                </c:pt>
                <c:pt idx="9">
                  <c:v>41254</c:v>
                </c:pt>
                <c:pt idx="10">
                  <c:v>41255</c:v>
                </c:pt>
                <c:pt idx="11">
                  <c:v>41256</c:v>
                </c:pt>
                <c:pt idx="12">
                  <c:v>41257</c:v>
                </c:pt>
                <c:pt idx="13">
                  <c:v>41258</c:v>
                </c:pt>
                <c:pt idx="14">
                  <c:v>41259</c:v>
                </c:pt>
                <c:pt idx="15">
                  <c:v>41260</c:v>
                </c:pt>
                <c:pt idx="16">
                  <c:v>41261</c:v>
                </c:pt>
                <c:pt idx="17">
                  <c:v>41262</c:v>
                </c:pt>
                <c:pt idx="18">
                  <c:v>41263</c:v>
                </c:pt>
                <c:pt idx="19">
                  <c:v>41264</c:v>
                </c:pt>
                <c:pt idx="20">
                  <c:v>41265</c:v>
                </c:pt>
                <c:pt idx="21">
                  <c:v>41266</c:v>
                </c:pt>
                <c:pt idx="22">
                  <c:v>41267</c:v>
                </c:pt>
                <c:pt idx="23">
                  <c:v>41268</c:v>
                </c:pt>
              </c:numCache>
            </c:numRef>
          </c:cat>
          <c:val>
            <c:numRef>
              <c:f>流量と天気の関係!$B$6:$B$29</c:f>
              <c:numCache>
                <c:formatCode>0.0_ </c:formatCode>
                <c:ptCount val="24"/>
                <c:pt idx="0">
                  <c:v>66</c:v>
                </c:pt>
                <c:pt idx="1">
                  <c:v>66</c:v>
                </c:pt>
                <c:pt idx="2">
                  <c:v>230.23214285714283</c:v>
                </c:pt>
                <c:pt idx="3">
                  <c:v>149.79464285714283</c:v>
                </c:pt>
                <c:pt idx="4">
                  <c:v>275.71428571428572</c:v>
                </c:pt>
                <c:pt idx="5">
                  <c:v>245.07142857142856</c:v>
                </c:pt>
                <c:pt idx="6">
                  <c:v>249.38392857142856</c:v>
                </c:pt>
                <c:pt idx="7">
                  <c:v>168.94642857142856</c:v>
                </c:pt>
                <c:pt idx="8">
                  <c:v>74.285714285714278</c:v>
                </c:pt>
                <c:pt idx="9">
                  <c:v>56</c:v>
                </c:pt>
                <c:pt idx="10">
                  <c:v>105.3501984126984</c:v>
                </c:pt>
                <c:pt idx="11">
                  <c:v>147.45535714285714</c:v>
                </c:pt>
                <c:pt idx="12">
                  <c:v>139.79464285714283</c:v>
                </c:pt>
                <c:pt idx="13">
                  <c:v>470.43080357142856</c:v>
                </c:pt>
                <c:pt idx="14">
                  <c:v>389.30232558139534</c:v>
                </c:pt>
                <c:pt idx="15">
                  <c:v>139.79464285714283</c:v>
                </c:pt>
                <c:pt idx="16">
                  <c:v>155.11607142857142</c:v>
                </c:pt>
                <c:pt idx="17">
                  <c:v>74.999999999999986</c:v>
                </c:pt>
                <c:pt idx="18">
                  <c:v>56</c:v>
                </c:pt>
                <c:pt idx="19">
                  <c:v>64.285714285714278</c:v>
                </c:pt>
                <c:pt idx="20">
                  <c:v>284.390625</c:v>
                </c:pt>
                <c:pt idx="21">
                  <c:v>160.79999999999998</c:v>
                </c:pt>
                <c:pt idx="22">
                  <c:v>83.720930232558132</c:v>
                </c:pt>
                <c:pt idx="23">
                  <c:v>89.999999999999986</c:v>
                </c:pt>
              </c:numCache>
            </c:numRef>
          </c:val>
        </c:ser>
        <c:ser>
          <c:idx val="1"/>
          <c:order val="1"/>
          <c:tx>
            <c:strRef>
              <c:f>流量と天気の関係!$C$4</c:f>
              <c:strCache>
                <c:ptCount val="1"/>
                <c:pt idx="0">
                  <c:v>雨量</c:v>
                </c:pt>
              </c:strCache>
            </c:strRef>
          </c:tx>
          <c:cat>
            <c:numRef>
              <c:f>流量と天気の関係!$A$6:$A$29</c:f>
              <c:numCache>
                <c:formatCode>mm"月"dd"日"</c:formatCode>
                <c:ptCount val="24"/>
                <c:pt idx="0">
                  <c:v>41245</c:v>
                </c:pt>
                <c:pt idx="1">
                  <c:v>41246</c:v>
                </c:pt>
                <c:pt idx="2">
                  <c:v>41247</c:v>
                </c:pt>
                <c:pt idx="3">
                  <c:v>41248</c:v>
                </c:pt>
                <c:pt idx="4">
                  <c:v>41249</c:v>
                </c:pt>
                <c:pt idx="5">
                  <c:v>41250</c:v>
                </c:pt>
                <c:pt idx="6">
                  <c:v>41251</c:v>
                </c:pt>
                <c:pt idx="7">
                  <c:v>41252</c:v>
                </c:pt>
                <c:pt idx="8">
                  <c:v>41253</c:v>
                </c:pt>
                <c:pt idx="9">
                  <c:v>41254</c:v>
                </c:pt>
                <c:pt idx="10">
                  <c:v>41255</c:v>
                </c:pt>
                <c:pt idx="11">
                  <c:v>41256</c:v>
                </c:pt>
                <c:pt idx="12">
                  <c:v>41257</c:v>
                </c:pt>
                <c:pt idx="13">
                  <c:v>41258</c:v>
                </c:pt>
                <c:pt idx="14">
                  <c:v>41259</c:v>
                </c:pt>
                <c:pt idx="15">
                  <c:v>41260</c:v>
                </c:pt>
                <c:pt idx="16">
                  <c:v>41261</c:v>
                </c:pt>
                <c:pt idx="17">
                  <c:v>41262</c:v>
                </c:pt>
                <c:pt idx="18">
                  <c:v>41263</c:v>
                </c:pt>
                <c:pt idx="19">
                  <c:v>41264</c:v>
                </c:pt>
                <c:pt idx="20">
                  <c:v>41265</c:v>
                </c:pt>
                <c:pt idx="21">
                  <c:v>41266</c:v>
                </c:pt>
                <c:pt idx="22">
                  <c:v>41267</c:v>
                </c:pt>
                <c:pt idx="23">
                  <c:v>41268</c:v>
                </c:pt>
              </c:numCache>
            </c:numRef>
          </c:cat>
          <c:val>
            <c:numRef>
              <c:f>流量と天気の関係!$C$6:$C$29</c:f>
              <c:numCache>
                <c:formatCode>0.0_ 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16.399999999999999</c:v>
                </c:pt>
                <c:pt idx="3">
                  <c:v>8.1999999999999993</c:v>
                </c:pt>
                <c:pt idx="4">
                  <c:v>25.2</c:v>
                </c:pt>
                <c:pt idx="5">
                  <c:v>22.2</c:v>
                </c:pt>
                <c:pt idx="6">
                  <c:v>7.8</c:v>
                </c:pt>
                <c:pt idx="7">
                  <c:v>1.2</c:v>
                </c:pt>
                <c:pt idx="8">
                  <c:v>11.8</c:v>
                </c:pt>
                <c:pt idx="9">
                  <c:v>24.8</c:v>
                </c:pt>
                <c:pt idx="10">
                  <c:v>17.8</c:v>
                </c:pt>
                <c:pt idx="11">
                  <c:v>12.8</c:v>
                </c:pt>
                <c:pt idx="12">
                  <c:v>12</c:v>
                </c:pt>
                <c:pt idx="13">
                  <c:v>6</c:v>
                </c:pt>
                <c:pt idx="14">
                  <c:v>1</c:v>
                </c:pt>
                <c:pt idx="15">
                  <c:v>1.8</c:v>
                </c:pt>
                <c:pt idx="16">
                  <c:v>4.5999999999999996</c:v>
                </c:pt>
                <c:pt idx="17">
                  <c:v>2.4</c:v>
                </c:pt>
                <c:pt idx="18">
                  <c:v>9.8000000000000007</c:v>
                </c:pt>
                <c:pt idx="19">
                  <c:v>4.2</c:v>
                </c:pt>
                <c:pt idx="20">
                  <c:v>8.4</c:v>
                </c:pt>
                <c:pt idx="21">
                  <c:v>5.2</c:v>
                </c:pt>
                <c:pt idx="22">
                  <c:v>4.8</c:v>
                </c:pt>
                <c:pt idx="23">
                  <c:v>0</c:v>
                </c:pt>
              </c:numCache>
            </c:numRef>
          </c:val>
        </c:ser>
        <c:marker val="1"/>
        <c:axId val="94868992"/>
        <c:axId val="94870528"/>
      </c:lineChart>
      <c:dateAx>
        <c:axId val="94868992"/>
        <c:scaling>
          <c:orientation val="minMax"/>
        </c:scaling>
        <c:axPos val="b"/>
        <c:numFmt formatCode="mm&quot;月&quot;dd&quot;日&quot;" sourceLinked="1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4870528"/>
        <c:crosses val="autoZero"/>
        <c:auto val="1"/>
        <c:lblOffset val="100"/>
      </c:dateAx>
      <c:valAx>
        <c:axId val="94870528"/>
        <c:scaling>
          <c:orientation val="minMax"/>
        </c:scaling>
        <c:axPos val="l"/>
        <c:majorGridlines/>
        <c:numFmt formatCode="0.0_ " sourceLinked="1"/>
        <c:tickLblPos val="nextTo"/>
        <c:crossAx val="94868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10912343470555"/>
          <c:y val="4.1719495960857003E-4"/>
          <c:w val="0.16696481812760891"/>
          <c:h val="7.5581652707089456E-2"/>
        </c:manualLayout>
      </c:layout>
    </c:legend>
    <c:plotVisOnly val="1"/>
  </c:chart>
  <c:printSettings>
    <c:headerFooter/>
    <c:pageMargins b="0.74803149606299268" l="0.70866141732283516" r="0.70866141732283516" t="0.74803149606299268" header="0.30000000000000032" footer="0.30000000000000032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19050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9050" y="19050"/>
          <a:ext cx="990600" cy="495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25402</xdr:colOff>
      <xdr:row>39</xdr:row>
      <xdr:rowOff>9524</xdr:rowOff>
    </xdr:from>
    <xdr:to>
      <xdr:col>13</xdr:col>
      <xdr:colOff>587376</xdr:colOff>
      <xdr:row>47</xdr:row>
      <xdr:rowOff>41924</xdr:rowOff>
    </xdr:to>
    <xdr:sp macro="" textlink="">
      <xdr:nvSpPr>
        <xdr:cNvPr id="4" name="正方形/長方形 3"/>
        <xdr:cNvSpPr/>
      </xdr:nvSpPr>
      <xdr:spPr>
        <a:xfrm>
          <a:off x="898527" y="8963024"/>
          <a:ext cx="8181974" cy="1492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 b="1"/>
            <a:t>Ａ</a:t>
          </a:r>
          <a:endParaRPr kumimoji="1" lang="ja-JP" altLang="en-US" sz="1100" b="1"/>
        </a:p>
      </xdr:txBody>
    </xdr:sp>
    <xdr:clientData/>
  </xdr:twoCellAnchor>
  <xdr:twoCellAnchor>
    <xdr:from>
      <xdr:col>0</xdr:col>
      <xdr:colOff>460376</xdr:colOff>
      <xdr:row>39</xdr:row>
      <xdr:rowOff>9525</xdr:rowOff>
    </xdr:from>
    <xdr:to>
      <xdr:col>0</xdr:col>
      <xdr:colOff>692252</xdr:colOff>
      <xdr:row>60</xdr:row>
      <xdr:rowOff>9075</xdr:rowOff>
    </xdr:to>
    <xdr:sp macro="" textlink="">
      <xdr:nvSpPr>
        <xdr:cNvPr id="5" name="正方形/長方形 4"/>
        <xdr:cNvSpPr/>
      </xdr:nvSpPr>
      <xdr:spPr>
        <a:xfrm>
          <a:off x="460376" y="8963025"/>
          <a:ext cx="231876" cy="41746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/>
            <a:t>Ｂ</a:t>
          </a:r>
          <a:endParaRPr kumimoji="1" lang="ja-JP" altLang="en-US" sz="1100" b="1"/>
        </a:p>
      </xdr:txBody>
    </xdr:sp>
    <xdr:clientData/>
  </xdr:twoCellAnchor>
  <xdr:twoCellAnchor>
    <xdr:from>
      <xdr:col>1</xdr:col>
      <xdr:colOff>22224</xdr:colOff>
      <xdr:row>47</xdr:row>
      <xdr:rowOff>85730</xdr:rowOff>
    </xdr:from>
    <xdr:to>
      <xdr:col>14</xdr:col>
      <xdr:colOff>15874</xdr:colOff>
      <xdr:row>49</xdr:row>
      <xdr:rowOff>15878</xdr:rowOff>
    </xdr:to>
    <xdr:sp macro="" textlink="">
      <xdr:nvSpPr>
        <xdr:cNvPr id="8" name="右中かっこ 7"/>
        <xdr:cNvSpPr/>
      </xdr:nvSpPr>
      <xdr:spPr>
        <a:xfrm rot="5400000">
          <a:off x="4586288" y="6507166"/>
          <a:ext cx="279398" cy="8010525"/>
        </a:xfrm>
        <a:prstGeom prst="rightBrace">
          <a:avLst>
            <a:gd name="adj1" fmla="val 0"/>
            <a:gd name="adj2" fmla="val 4855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247650</xdr:colOff>
      <xdr:row>39</xdr:row>
      <xdr:rowOff>9524</xdr:rowOff>
    </xdr:from>
    <xdr:to>
      <xdr:col>0</xdr:col>
      <xdr:colOff>457200</xdr:colOff>
      <xdr:row>59</xdr:row>
      <xdr:rowOff>219074</xdr:rowOff>
    </xdr:to>
    <xdr:sp macro="" textlink="">
      <xdr:nvSpPr>
        <xdr:cNvPr id="9" name="右中かっこ 8"/>
        <xdr:cNvSpPr/>
      </xdr:nvSpPr>
      <xdr:spPr>
        <a:xfrm rot="10800000">
          <a:off x="247650" y="8899524"/>
          <a:ext cx="209550" cy="40354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444499</xdr:colOff>
      <xdr:row>60</xdr:row>
      <xdr:rowOff>63500</xdr:rowOff>
    </xdr:from>
    <xdr:to>
      <xdr:col>0</xdr:col>
      <xdr:colOff>695322</xdr:colOff>
      <xdr:row>61</xdr:row>
      <xdr:rowOff>31750</xdr:rowOff>
    </xdr:to>
    <xdr:sp macro="" textlink="">
      <xdr:nvSpPr>
        <xdr:cNvPr id="10" name="右中かっこ 9"/>
        <xdr:cNvSpPr/>
      </xdr:nvSpPr>
      <xdr:spPr>
        <a:xfrm rot="5400000">
          <a:off x="474661" y="13161963"/>
          <a:ext cx="190500" cy="25082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301626</xdr:colOff>
      <xdr:row>33</xdr:row>
      <xdr:rowOff>114300</xdr:rowOff>
    </xdr:from>
    <xdr:to>
      <xdr:col>2</xdr:col>
      <xdr:colOff>1</xdr:colOff>
      <xdr:row>37</xdr:row>
      <xdr:rowOff>95250</xdr:rowOff>
    </xdr:to>
    <xdr:sp macro="" textlink="">
      <xdr:nvSpPr>
        <xdr:cNvPr id="11" name="U ターン矢印 10"/>
        <xdr:cNvSpPr/>
      </xdr:nvSpPr>
      <xdr:spPr>
        <a:xfrm>
          <a:off x="301626" y="7623175"/>
          <a:ext cx="1143000" cy="917575"/>
        </a:xfrm>
        <a:prstGeom prst="uturnArrow">
          <a:avLst>
            <a:gd name="adj1" fmla="val 23572"/>
            <a:gd name="adj2" fmla="val 25000"/>
            <a:gd name="adj3" fmla="val 25000"/>
            <a:gd name="adj4" fmla="val 50000"/>
            <a:gd name="adj5" fmla="val 75000"/>
          </a:avLst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3200">
              <a:solidFill>
                <a:schemeClr val="tx1"/>
              </a:solidFill>
            </a:rPr>
            <a:t>Ｃ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111125</xdr:colOff>
      <xdr:row>33</xdr:row>
      <xdr:rowOff>123826</xdr:rowOff>
    </xdr:from>
    <xdr:to>
      <xdr:col>8</xdr:col>
      <xdr:colOff>361950</xdr:colOff>
      <xdr:row>38</xdr:row>
      <xdr:rowOff>152401</xdr:rowOff>
    </xdr:to>
    <xdr:sp macro="" textlink="">
      <xdr:nvSpPr>
        <xdr:cNvPr id="12" name="曲折矢印 11"/>
        <xdr:cNvSpPr/>
      </xdr:nvSpPr>
      <xdr:spPr>
        <a:xfrm rot="5400000">
          <a:off x="3373437" y="7481889"/>
          <a:ext cx="1139825" cy="1441450"/>
        </a:xfrm>
        <a:prstGeom prst="bentArrow">
          <a:avLst>
            <a:gd name="adj1" fmla="val 19624"/>
            <a:gd name="adj2" fmla="val 22850"/>
            <a:gd name="adj3" fmla="val 20699"/>
            <a:gd name="adj4" fmla="val 31922"/>
          </a:avLst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32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19050</xdr:colOff>
      <xdr:row>1</xdr:row>
      <xdr:rowOff>19050</xdr:rowOff>
    </xdr:from>
    <xdr:to>
      <xdr:col>16</xdr:col>
      <xdr:colOff>19050</xdr:colOff>
      <xdr:row>4</xdr:row>
      <xdr:rowOff>0</xdr:rowOff>
    </xdr:to>
    <xdr:cxnSp macro="">
      <xdr:nvCxnSpPr>
        <xdr:cNvPr id="13" name="直線コネクタ 12"/>
        <xdr:cNvCxnSpPr/>
      </xdr:nvCxnSpPr>
      <xdr:spPr>
        <a:xfrm>
          <a:off x="19050" y="19050"/>
          <a:ext cx="698500" cy="504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666749</xdr:colOff>
      <xdr:row>39</xdr:row>
      <xdr:rowOff>63499</xdr:rowOff>
    </xdr:from>
    <xdr:to>
      <xdr:col>14</xdr:col>
      <xdr:colOff>95247</xdr:colOff>
      <xdr:row>47</xdr:row>
      <xdr:rowOff>47625</xdr:rowOff>
    </xdr:to>
    <xdr:sp macro="" textlink="">
      <xdr:nvSpPr>
        <xdr:cNvPr id="14" name="右中かっこ 13"/>
        <xdr:cNvSpPr/>
      </xdr:nvSpPr>
      <xdr:spPr>
        <a:xfrm rot="10800000" flipH="1">
          <a:off x="9159874" y="9016999"/>
          <a:ext cx="206373" cy="144462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2</xdr:row>
      <xdr:rowOff>161924</xdr:rowOff>
    </xdr:from>
    <xdr:to>
      <xdr:col>12</xdr:col>
      <xdr:colOff>600075</xdr:colOff>
      <xdr:row>38</xdr:row>
      <xdr:rowOff>66675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25</xdr:row>
      <xdr:rowOff>76200</xdr:rowOff>
    </xdr:from>
    <xdr:to>
      <xdr:col>4</xdr:col>
      <xdr:colOff>648815</xdr:colOff>
      <xdr:row>26</xdr:row>
      <xdr:rowOff>133350</xdr:rowOff>
    </xdr:to>
    <xdr:sp macro="" textlink="">
      <xdr:nvSpPr>
        <xdr:cNvPr id="22" name="正方形/長方形 21"/>
        <xdr:cNvSpPr/>
      </xdr:nvSpPr>
      <xdr:spPr>
        <a:xfrm>
          <a:off x="4210050" y="4362450"/>
          <a:ext cx="286865" cy="228600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晴</a:t>
          </a:r>
          <a:endParaRPr lang="ja-JP" sz="900"/>
        </a:p>
      </xdr:txBody>
    </xdr:sp>
    <xdr:clientData/>
  </xdr:twoCellAnchor>
  <xdr:twoCellAnchor>
    <xdr:from>
      <xdr:col>5</xdr:col>
      <xdr:colOff>104775</xdr:colOff>
      <xdr:row>26</xdr:row>
      <xdr:rowOff>142875</xdr:rowOff>
    </xdr:from>
    <xdr:to>
      <xdr:col>5</xdr:col>
      <xdr:colOff>391640</xdr:colOff>
      <xdr:row>28</xdr:row>
      <xdr:rowOff>28575</xdr:rowOff>
    </xdr:to>
    <xdr:sp macro="" textlink="">
      <xdr:nvSpPr>
        <xdr:cNvPr id="23" name="正方形/長方形 22"/>
        <xdr:cNvSpPr/>
      </xdr:nvSpPr>
      <xdr:spPr>
        <a:xfrm>
          <a:off x="4676775" y="4600575"/>
          <a:ext cx="286865" cy="228600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晴</a:t>
          </a:r>
          <a:endParaRPr lang="ja-JP" sz="900"/>
        </a:p>
      </xdr:txBody>
    </xdr:sp>
    <xdr:clientData/>
  </xdr:twoCellAnchor>
  <xdr:twoCellAnchor>
    <xdr:from>
      <xdr:col>5</xdr:col>
      <xdr:colOff>342900</xdr:colOff>
      <xdr:row>17</xdr:row>
      <xdr:rowOff>114300</xdr:rowOff>
    </xdr:from>
    <xdr:to>
      <xdr:col>6</xdr:col>
      <xdr:colOff>114299</xdr:colOff>
      <xdr:row>18</xdr:row>
      <xdr:rowOff>152401</xdr:rowOff>
    </xdr:to>
    <xdr:sp macro="" textlink="">
      <xdr:nvSpPr>
        <xdr:cNvPr id="24" name="正方形/長方形 23"/>
        <xdr:cNvSpPr/>
      </xdr:nvSpPr>
      <xdr:spPr>
        <a:xfrm>
          <a:off x="4914900" y="3028950"/>
          <a:ext cx="457199" cy="209551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/>
            <a:t>小雨</a:t>
          </a:r>
          <a:endParaRPr lang="ja-JP" sz="900"/>
        </a:p>
      </xdr:txBody>
    </xdr:sp>
    <xdr:clientData/>
  </xdr:twoCellAnchor>
  <xdr:twoCellAnchor>
    <xdr:from>
      <xdr:col>6</xdr:col>
      <xdr:colOff>123825</xdr:colOff>
      <xdr:row>15</xdr:row>
      <xdr:rowOff>114300</xdr:rowOff>
    </xdr:from>
    <xdr:to>
      <xdr:col>6</xdr:col>
      <xdr:colOff>581024</xdr:colOff>
      <xdr:row>16</xdr:row>
      <xdr:rowOff>152401</xdr:rowOff>
    </xdr:to>
    <xdr:sp macro="" textlink="">
      <xdr:nvSpPr>
        <xdr:cNvPr id="25" name="正方形/長方形 24"/>
        <xdr:cNvSpPr/>
      </xdr:nvSpPr>
      <xdr:spPr>
        <a:xfrm>
          <a:off x="5381625" y="2686050"/>
          <a:ext cx="457199" cy="209551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/>
            <a:t>小雨</a:t>
          </a:r>
          <a:endParaRPr lang="ja-JP" sz="900"/>
        </a:p>
      </xdr:txBody>
    </xdr:sp>
    <xdr:clientData/>
  </xdr:twoCellAnchor>
  <xdr:twoCellAnchor>
    <xdr:from>
      <xdr:col>5</xdr:col>
      <xdr:colOff>571500</xdr:colOff>
      <xdr:row>22</xdr:row>
      <xdr:rowOff>142875</xdr:rowOff>
    </xdr:from>
    <xdr:to>
      <xdr:col>6</xdr:col>
      <xdr:colOff>342899</xdr:colOff>
      <xdr:row>24</xdr:row>
      <xdr:rowOff>9526</xdr:rowOff>
    </xdr:to>
    <xdr:sp macro="" textlink="">
      <xdr:nvSpPr>
        <xdr:cNvPr id="26" name="正方形/長方形 25"/>
        <xdr:cNvSpPr/>
      </xdr:nvSpPr>
      <xdr:spPr>
        <a:xfrm>
          <a:off x="5143500" y="3914775"/>
          <a:ext cx="457199" cy="209551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/>
            <a:t>小雨</a:t>
          </a:r>
          <a:endParaRPr lang="ja-JP" sz="900"/>
        </a:p>
      </xdr:txBody>
    </xdr:sp>
    <xdr:clientData/>
  </xdr:twoCellAnchor>
  <xdr:twoCellAnchor>
    <xdr:from>
      <xdr:col>6</xdr:col>
      <xdr:colOff>352425</xdr:colOff>
      <xdr:row>18</xdr:row>
      <xdr:rowOff>76200</xdr:rowOff>
    </xdr:from>
    <xdr:to>
      <xdr:col>7</xdr:col>
      <xdr:colOff>190501</xdr:colOff>
      <xdr:row>19</xdr:row>
      <xdr:rowOff>142875</xdr:rowOff>
    </xdr:to>
    <xdr:sp macro="" textlink="">
      <xdr:nvSpPr>
        <xdr:cNvPr id="27" name="正方形/長方形 26"/>
        <xdr:cNvSpPr/>
      </xdr:nvSpPr>
      <xdr:spPr>
        <a:xfrm>
          <a:off x="5610225" y="3162300"/>
          <a:ext cx="523876" cy="238125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/>
            <a:t>みぞれ</a:t>
          </a:r>
          <a:endParaRPr lang="ja-JP" sz="900"/>
        </a:p>
      </xdr:txBody>
    </xdr:sp>
    <xdr:clientData/>
  </xdr:twoCellAnchor>
  <xdr:twoCellAnchor>
    <xdr:from>
      <xdr:col>6</xdr:col>
      <xdr:colOff>581025</xdr:colOff>
      <xdr:row>16</xdr:row>
      <xdr:rowOff>142875</xdr:rowOff>
    </xdr:from>
    <xdr:to>
      <xdr:col>7</xdr:col>
      <xdr:colOff>171450</xdr:colOff>
      <xdr:row>18</xdr:row>
      <xdr:rowOff>28575</xdr:rowOff>
    </xdr:to>
    <xdr:sp macro="" textlink="">
      <xdr:nvSpPr>
        <xdr:cNvPr id="28" name="正方形/長方形 27"/>
        <xdr:cNvSpPr/>
      </xdr:nvSpPr>
      <xdr:spPr>
        <a:xfrm>
          <a:off x="5838825" y="2886075"/>
          <a:ext cx="276225" cy="228600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雪</a:t>
          </a:r>
          <a:endParaRPr lang="ja-JP" sz="900"/>
        </a:p>
      </xdr:txBody>
    </xdr:sp>
    <xdr:clientData/>
  </xdr:twoCellAnchor>
  <xdr:twoCellAnchor>
    <xdr:from>
      <xdr:col>7</xdr:col>
      <xdr:colOff>123825</xdr:colOff>
      <xdr:row>20</xdr:row>
      <xdr:rowOff>123825</xdr:rowOff>
    </xdr:from>
    <xdr:to>
      <xdr:col>7</xdr:col>
      <xdr:colOff>400050</xdr:colOff>
      <xdr:row>22</xdr:row>
      <xdr:rowOff>9525</xdr:rowOff>
    </xdr:to>
    <xdr:sp macro="" textlink="">
      <xdr:nvSpPr>
        <xdr:cNvPr id="29" name="正方形/長方形 28"/>
        <xdr:cNvSpPr/>
      </xdr:nvSpPr>
      <xdr:spPr>
        <a:xfrm>
          <a:off x="6067425" y="3552825"/>
          <a:ext cx="276225" cy="228600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雪</a:t>
          </a:r>
          <a:endParaRPr lang="ja-JP" sz="900"/>
        </a:p>
      </xdr:txBody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323850</xdr:colOff>
      <xdr:row>27</xdr:row>
      <xdr:rowOff>104775</xdr:rowOff>
    </xdr:to>
    <xdr:sp macro="" textlink="">
      <xdr:nvSpPr>
        <xdr:cNvPr id="30" name="正方形/長方形 29"/>
        <xdr:cNvSpPr/>
      </xdr:nvSpPr>
      <xdr:spPr>
        <a:xfrm>
          <a:off x="5991225" y="4505325"/>
          <a:ext cx="276225" cy="228600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雪</a:t>
          </a:r>
          <a:endParaRPr lang="ja-JP" sz="900"/>
        </a:p>
      </xdr:txBody>
    </xdr:sp>
    <xdr:clientData/>
  </xdr:twoCellAnchor>
  <xdr:twoCellAnchor>
    <xdr:from>
      <xdr:col>7</xdr:col>
      <xdr:colOff>542925</xdr:colOff>
      <xdr:row>27</xdr:row>
      <xdr:rowOff>28576</xdr:rowOff>
    </xdr:from>
    <xdr:to>
      <xdr:col>8</xdr:col>
      <xdr:colOff>447675</xdr:colOff>
      <xdr:row>28</xdr:row>
      <xdr:rowOff>47626</xdr:rowOff>
    </xdr:to>
    <xdr:sp macro="" textlink="">
      <xdr:nvSpPr>
        <xdr:cNvPr id="31" name="正方形/長方形 30"/>
        <xdr:cNvSpPr/>
      </xdr:nvSpPr>
      <xdr:spPr>
        <a:xfrm>
          <a:off x="6486525" y="4657726"/>
          <a:ext cx="590550" cy="190500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/>
            <a:t>雪・曇り</a:t>
          </a:r>
          <a:endParaRPr lang="ja-JP" sz="900"/>
        </a:p>
      </xdr:txBody>
    </xdr:sp>
    <xdr:clientData/>
  </xdr:twoCellAnchor>
  <xdr:twoCellAnchor>
    <xdr:from>
      <xdr:col>8</xdr:col>
      <xdr:colOff>123824</xdr:colOff>
      <xdr:row>24</xdr:row>
      <xdr:rowOff>142875</xdr:rowOff>
    </xdr:from>
    <xdr:to>
      <xdr:col>8</xdr:col>
      <xdr:colOff>619125</xdr:colOff>
      <xdr:row>27</xdr:row>
      <xdr:rowOff>19050</xdr:rowOff>
    </xdr:to>
    <xdr:sp macro="" textlink="">
      <xdr:nvSpPr>
        <xdr:cNvPr id="32" name="正方形/長方形 31"/>
        <xdr:cNvSpPr/>
      </xdr:nvSpPr>
      <xdr:spPr>
        <a:xfrm>
          <a:off x="6753224" y="4257675"/>
          <a:ext cx="495301" cy="390525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/>
            <a:t>雪・曇り・晴</a:t>
          </a:r>
          <a:endParaRPr lang="ja-JP" sz="900"/>
        </a:p>
      </xdr:txBody>
    </xdr:sp>
    <xdr:clientData/>
  </xdr:twoCellAnchor>
  <xdr:twoCellAnchor>
    <xdr:from>
      <xdr:col>8</xdr:col>
      <xdr:colOff>38100</xdr:colOff>
      <xdr:row>21</xdr:row>
      <xdr:rowOff>85725</xdr:rowOff>
    </xdr:from>
    <xdr:to>
      <xdr:col>8</xdr:col>
      <xdr:colOff>324965</xdr:colOff>
      <xdr:row>22</xdr:row>
      <xdr:rowOff>142875</xdr:rowOff>
    </xdr:to>
    <xdr:sp macro="" textlink="">
      <xdr:nvSpPr>
        <xdr:cNvPr id="33" name="正方形/長方形 32"/>
        <xdr:cNvSpPr/>
      </xdr:nvSpPr>
      <xdr:spPr>
        <a:xfrm>
          <a:off x="6667500" y="3686175"/>
          <a:ext cx="286865" cy="228600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晴</a:t>
          </a:r>
          <a:endParaRPr lang="ja-JP" sz="900"/>
        </a:p>
      </xdr:txBody>
    </xdr:sp>
    <xdr:clientData/>
  </xdr:twoCellAnchor>
  <xdr:twoCellAnchor>
    <xdr:from>
      <xdr:col>8</xdr:col>
      <xdr:colOff>552450</xdr:colOff>
      <xdr:row>22</xdr:row>
      <xdr:rowOff>0</xdr:rowOff>
    </xdr:from>
    <xdr:to>
      <xdr:col>9</xdr:col>
      <xdr:colOff>342900</xdr:colOff>
      <xdr:row>23</xdr:row>
      <xdr:rowOff>66675</xdr:rowOff>
    </xdr:to>
    <xdr:sp macro="" textlink="">
      <xdr:nvSpPr>
        <xdr:cNvPr id="34" name="正方形/長方形 33"/>
        <xdr:cNvSpPr/>
      </xdr:nvSpPr>
      <xdr:spPr>
        <a:xfrm>
          <a:off x="7181850" y="3771900"/>
          <a:ext cx="476250" cy="238125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/>
            <a:t>晴・雨</a:t>
          </a:r>
          <a:endParaRPr lang="ja-JP" sz="900"/>
        </a:p>
      </xdr:txBody>
    </xdr:sp>
    <xdr:clientData/>
  </xdr:twoCellAnchor>
  <xdr:twoCellAnchor>
    <xdr:from>
      <xdr:col>9</xdr:col>
      <xdr:colOff>85725</xdr:colOff>
      <xdr:row>6</xdr:row>
      <xdr:rowOff>85725</xdr:rowOff>
    </xdr:from>
    <xdr:to>
      <xdr:col>9</xdr:col>
      <xdr:colOff>361950</xdr:colOff>
      <xdr:row>7</xdr:row>
      <xdr:rowOff>142875</xdr:rowOff>
    </xdr:to>
    <xdr:sp macro="" textlink="">
      <xdr:nvSpPr>
        <xdr:cNvPr id="35" name="正方形/長方形 34"/>
        <xdr:cNvSpPr/>
      </xdr:nvSpPr>
      <xdr:spPr>
        <a:xfrm>
          <a:off x="7400925" y="1114425"/>
          <a:ext cx="276225" cy="228600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雨</a:t>
          </a:r>
          <a:endParaRPr lang="ja-JP" sz="900"/>
        </a:p>
      </xdr:txBody>
    </xdr:sp>
    <xdr:clientData/>
  </xdr:twoCellAnchor>
  <xdr:twoCellAnchor>
    <xdr:from>
      <xdr:col>9</xdr:col>
      <xdr:colOff>333375</xdr:colOff>
      <xdr:row>10</xdr:row>
      <xdr:rowOff>47625</xdr:rowOff>
    </xdr:from>
    <xdr:to>
      <xdr:col>9</xdr:col>
      <xdr:colOff>620240</xdr:colOff>
      <xdr:row>11</xdr:row>
      <xdr:rowOff>104775</xdr:rowOff>
    </xdr:to>
    <xdr:sp macro="" textlink="">
      <xdr:nvSpPr>
        <xdr:cNvPr id="36" name="正方形/長方形 35"/>
        <xdr:cNvSpPr/>
      </xdr:nvSpPr>
      <xdr:spPr>
        <a:xfrm>
          <a:off x="7648575" y="1762125"/>
          <a:ext cx="286865" cy="228600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晴</a:t>
          </a:r>
          <a:endParaRPr lang="ja-JP" sz="900"/>
        </a:p>
      </xdr:txBody>
    </xdr:sp>
    <xdr:clientData/>
  </xdr:twoCellAnchor>
  <xdr:twoCellAnchor>
    <xdr:from>
      <xdr:col>9</xdr:col>
      <xdr:colOff>533400</xdr:colOff>
      <xdr:row>23</xdr:row>
      <xdr:rowOff>66675</xdr:rowOff>
    </xdr:from>
    <xdr:to>
      <xdr:col>10</xdr:col>
      <xdr:colOff>438150</xdr:colOff>
      <xdr:row>25</xdr:row>
      <xdr:rowOff>66675</xdr:rowOff>
    </xdr:to>
    <xdr:sp macro="" textlink="">
      <xdr:nvSpPr>
        <xdr:cNvPr id="37" name="正方形/長方形 36"/>
        <xdr:cNvSpPr/>
      </xdr:nvSpPr>
      <xdr:spPr>
        <a:xfrm>
          <a:off x="7848600" y="4010025"/>
          <a:ext cx="590550" cy="342900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/>
            <a:t>晴・曇り・雨</a:t>
          </a:r>
          <a:endParaRPr lang="ja-JP" sz="900"/>
        </a:p>
      </xdr:txBody>
    </xdr:sp>
    <xdr:clientData/>
  </xdr:twoCellAnchor>
  <xdr:twoCellAnchor>
    <xdr:from>
      <xdr:col>10</xdr:col>
      <xdr:colOff>76200</xdr:colOff>
      <xdr:row>21</xdr:row>
      <xdr:rowOff>19050</xdr:rowOff>
    </xdr:from>
    <xdr:to>
      <xdr:col>10</xdr:col>
      <xdr:colOff>647700</xdr:colOff>
      <xdr:row>22</xdr:row>
      <xdr:rowOff>76200</xdr:rowOff>
    </xdr:to>
    <xdr:sp macro="" textlink="">
      <xdr:nvSpPr>
        <xdr:cNvPr id="38" name="正方形/長方形 37"/>
        <xdr:cNvSpPr/>
      </xdr:nvSpPr>
      <xdr:spPr>
        <a:xfrm>
          <a:off x="8077200" y="3619500"/>
          <a:ext cx="571500" cy="228600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曇り・雨</a:t>
          </a:r>
          <a:endParaRPr lang="ja-JP" sz="900"/>
        </a:p>
      </xdr:txBody>
    </xdr:sp>
    <xdr:clientData/>
  </xdr:twoCellAnchor>
  <xdr:twoCellAnchor>
    <xdr:from>
      <xdr:col>10</xdr:col>
      <xdr:colOff>304799</xdr:colOff>
      <xdr:row>25</xdr:row>
      <xdr:rowOff>9525</xdr:rowOff>
    </xdr:from>
    <xdr:to>
      <xdr:col>11</xdr:col>
      <xdr:colOff>180974</xdr:colOff>
      <xdr:row>26</xdr:row>
      <xdr:rowOff>57150</xdr:rowOff>
    </xdr:to>
    <xdr:sp macro="" textlink="">
      <xdr:nvSpPr>
        <xdr:cNvPr id="39" name="正方形/長方形 38"/>
        <xdr:cNvSpPr/>
      </xdr:nvSpPr>
      <xdr:spPr>
        <a:xfrm>
          <a:off x="8305799" y="4295775"/>
          <a:ext cx="561975" cy="219075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曇り・晴</a:t>
          </a:r>
          <a:endParaRPr lang="ja-JP" sz="900"/>
        </a:p>
      </xdr:txBody>
    </xdr:sp>
    <xdr:clientData/>
  </xdr:twoCellAnchor>
  <xdr:twoCellAnchor>
    <xdr:from>
      <xdr:col>10</xdr:col>
      <xdr:colOff>552450</xdr:colOff>
      <xdr:row>27</xdr:row>
      <xdr:rowOff>47625</xdr:rowOff>
    </xdr:from>
    <xdr:to>
      <xdr:col>11</xdr:col>
      <xdr:colOff>371475</xdr:colOff>
      <xdr:row>29</xdr:row>
      <xdr:rowOff>47624</xdr:rowOff>
    </xdr:to>
    <xdr:sp macro="" textlink="">
      <xdr:nvSpPr>
        <xdr:cNvPr id="40" name="正方形/長方形 39"/>
        <xdr:cNvSpPr/>
      </xdr:nvSpPr>
      <xdr:spPr>
        <a:xfrm>
          <a:off x="8553450" y="4676775"/>
          <a:ext cx="504825" cy="342899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/>
            <a:t>曇り・雪・晴</a:t>
          </a:r>
          <a:endParaRPr lang="en-US" altLang="ja-JP" sz="900"/>
        </a:p>
      </xdr:txBody>
    </xdr:sp>
    <xdr:clientData/>
  </xdr:twoCellAnchor>
  <xdr:twoCellAnchor>
    <xdr:from>
      <xdr:col>11</xdr:col>
      <xdr:colOff>85725</xdr:colOff>
      <xdr:row>25</xdr:row>
      <xdr:rowOff>57150</xdr:rowOff>
    </xdr:from>
    <xdr:to>
      <xdr:col>11</xdr:col>
      <xdr:colOff>657225</xdr:colOff>
      <xdr:row>26</xdr:row>
      <xdr:rowOff>114300</xdr:rowOff>
    </xdr:to>
    <xdr:sp macro="" textlink="">
      <xdr:nvSpPr>
        <xdr:cNvPr id="41" name="正方形/長方形 40"/>
        <xdr:cNvSpPr/>
      </xdr:nvSpPr>
      <xdr:spPr>
        <a:xfrm>
          <a:off x="8772525" y="4343400"/>
          <a:ext cx="571500" cy="228600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曇り・雨</a:t>
          </a:r>
          <a:endParaRPr lang="ja-JP" sz="900"/>
        </a:p>
      </xdr:txBody>
    </xdr:sp>
    <xdr:clientData/>
  </xdr:twoCellAnchor>
  <xdr:twoCellAnchor>
    <xdr:from>
      <xdr:col>11</xdr:col>
      <xdr:colOff>295275</xdr:colOff>
      <xdr:row>15</xdr:row>
      <xdr:rowOff>28575</xdr:rowOff>
    </xdr:from>
    <xdr:to>
      <xdr:col>12</xdr:col>
      <xdr:colOff>180975</xdr:colOff>
      <xdr:row>16</xdr:row>
      <xdr:rowOff>85725</xdr:rowOff>
    </xdr:to>
    <xdr:sp macro="" textlink="">
      <xdr:nvSpPr>
        <xdr:cNvPr id="42" name="正方形/長方形 41"/>
        <xdr:cNvSpPr/>
      </xdr:nvSpPr>
      <xdr:spPr>
        <a:xfrm>
          <a:off x="8982075" y="2600325"/>
          <a:ext cx="571500" cy="228600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曇り・雨</a:t>
          </a:r>
          <a:endParaRPr lang="ja-JP" sz="900"/>
        </a:p>
      </xdr:txBody>
    </xdr:sp>
    <xdr:clientData/>
  </xdr:twoCellAnchor>
  <xdr:twoCellAnchor>
    <xdr:from>
      <xdr:col>11</xdr:col>
      <xdr:colOff>542925</xdr:colOff>
      <xdr:row>20</xdr:row>
      <xdr:rowOff>142875</xdr:rowOff>
    </xdr:from>
    <xdr:to>
      <xdr:col>12</xdr:col>
      <xdr:colOff>333375</xdr:colOff>
      <xdr:row>22</xdr:row>
      <xdr:rowOff>38100</xdr:rowOff>
    </xdr:to>
    <xdr:sp macro="" textlink="">
      <xdr:nvSpPr>
        <xdr:cNvPr id="43" name="正方形/長方形 42"/>
        <xdr:cNvSpPr/>
      </xdr:nvSpPr>
      <xdr:spPr>
        <a:xfrm>
          <a:off x="9229725" y="3571875"/>
          <a:ext cx="476250" cy="238125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/>
            <a:t>晴・雨</a:t>
          </a:r>
          <a:endParaRPr lang="ja-JP" sz="900"/>
        </a:p>
      </xdr:txBody>
    </xdr:sp>
    <xdr:clientData/>
  </xdr:twoCellAnchor>
  <xdr:twoCellAnchor>
    <xdr:from>
      <xdr:col>12</xdr:col>
      <xdr:colOff>57150</xdr:colOff>
      <xdr:row>26</xdr:row>
      <xdr:rowOff>28575</xdr:rowOff>
    </xdr:from>
    <xdr:to>
      <xdr:col>12</xdr:col>
      <xdr:colOff>619125</xdr:colOff>
      <xdr:row>27</xdr:row>
      <xdr:rowOff>76200</xdr:rowOff>
    </xdr:to>
    <xdr:sp macro="" textlink="">
      <xdr:nvSpPr>
        <xdr:cNvPr id="44" name="正方形/長方形 43"/>
        <xdr:cNvSpPr/>
      </xdr:nvSpPr>
      <xdr:spPr>
        <a:xfrm>
          <a:off x="9429750" y="4486275"/>
          <a:ext cx="561975" cy="219075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曇り・晴</a:t>
          </a:r>
          <a:endParaRPr lang="ja-JP" sz="900"/>
        </a:p>
      </xdr:txBody>
    </xdr:sp>
    <xdr:clientData/>
  </xdr:twoCellAnchor>
  <xdr:twoCellAnchor>
    <xdr:from>
      <xdr:col>12</xdr:col>
      <xdr:colOff>85725</xdr:colOff>
      <xdr:row>24</xdr:row>
      <xdr:rowOff>9525</xdr:rowOff>
    </xdr:from>
    <xdr:to>
      <xdr:col>12</xdr:col>
      <xdr:colOff>676275</xdr:colOff>
      <xdr:row>25</xdr:row>
      <xdr:rowOff>28575</xdr:rowOff>
    </xdr:to>
    <xdr:sp macro="" textlink="">
      <xdr:nvSpPr>
        <xdr:cNvPr id="45" name="正方形/長方形 44"/>
        <xdr:cNvSpPr/>
      </xdr:nvSpPr>
      <xdr:spPr>
        <a:xfrm>
          <a:off x="9458325" y="4124325"/>
          <a:ext cx="590550" cy="190500"/>
        </a:xfrm>
        <a:prstGeom prst="rect">
          <a:avLst/>
        </a:prstGeom>
        <a:solidFill>
          <a:schemeClr val="lt1">
            <a:alpha val="50000"/>
          </a:schemeClr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/>
            <a:t>雪・曇り</a:t>
          </a:r>
          <a:endParaRPr 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topLeftCell="A14" zoomScale="60" zoomScaleNormal="60" workbookViewId="0">
      <selection activeCell="B31" sqref="B31"/>
    </sheetView>
  </sheetViews>
  <sheetFormatPr defaultRowHeight="13.5"/>
  <cols>
    <col min="1" max="1" width="11.5" customWidth="1"/>
    <col min="2" max="2" width="10.375" customWidth="1"/>
    <col min="3" max="3" width="8.25" customWidth="1"/>
    <col min="4" max="4" width="8.875" customWidth="1"/>
    <col min="5" max="9" width="6.5" customWidth="1"/>
    <col min="10" max="10" width="10.375" customWidth="1"/>
    <col min="11" max="15" width="10" customWidth="1"/>
    <col min="16" max="16" width="13.375" customWidth="1"/>
    <col min="17" max="17" width="18.75" customWidth="1"/>
    <col min="18" max="18" width="14.25" customWidth="1"/>
    <col min="19" max="19" width="14.75" customWidth="1"/>
    <col min="20" max="22" width="13.375" customWidth="1"/>
    <col min="23" max="23" width="16.25" customWidth="1"/>
  </cols>
  <sheetData>
    <row r="1" spans="1:23" ht="17.25" customHeight="1" thickBot="1"/>
    <row r="2" spans="1:23" ht="17.25" customHeight="1">
      <c r="A2" s="24"/>
      <c r="B2" s="25"/>
      <c r="C2" s="36" t="s">
        <v>1</v>
      </c>
      <c r="D2" s="112"/>
      <c r="E2" s="130" t="s">
        <v>79</v>
      </c>
      <c r="F2" s="112"/>
      <c r="G2" s="112"/>
      <c r="H2" s="114"/>
      <c r="I2" s="113"/>
      <c r="J2" s="117" t="s">
        <v>65</v>
      </c>
      <c r="K2" s="26"/>
      <c r="L2" s="26"/>
      <c r="M2" s="26"/>
      <c r="N2" s="117" t="s">
        <v>66</v>
      </c>
      <c r="O2" s="27"/>
      <c r="P2" s="23"/>
      <c r="Q2" s="21" t="s">
        <v>69</v>
      </c>
      <c r="R2" s="21" t="s">
        <v>67</v>
      </c>
      <c r="S2" s="63"/>
      <c r="T2" s="107" t="s">
        <v>34</v>
      </c>
      <c r="U2" s="108"/>
      <c r="V2" s="108"/>
      <c r="W2" s="109"/>
    </row>
    <row r="3" spans="1:23" ht="17.25" customHeight="1">
      <c r="A3" s="37"/>
      <c r="B3" s="11" t="s">
        <v>39</v>
      </c>
      <c r="C3" s="13" t="s">
        <v>37</v>
      </c>
      <c r="D3" s="42" t="s">
        <v>35</v>
      </c>
      <c r="E3" s="131" t="s">
        <v>84</v>
      </c>
      <c r="F3" s="115" t="s">
        <v>82</v>
      </c>
      <c r="G3" s="115" t="s">
        <v>81</v>
      </c>
      <c r="H3" s="116" t="s">
        <v>80</v>
      </c>
      <c r="I3" s="20" t="s">
        <v>53</v>
      </c>
      <c r="J3" s="118" t="s">
        <v>70</v>
      </c>
      <c r="K3" s="11" t="s">
        <v>46</v>
      </c>
      <c r="L3" s="44" t="s">
        <v>55</v>
      </c>
      <c r="M3" s="45" t="s">
        <v>56</v>
      </c>
      <c r="N3" s="118" t="s">
        <v>71</v>
      </c>
      <c r="O3" s="28"/>
      <c r="P3" s="39"/>
      <c r="Q3" s="22" t="s">
        <v>3</v>
      </c>
      <c r="R3" s="22" t="s">
        <v>4</v>
      </c>
      <c r="S3" s="33" t="s">
        <v>49</v>
      </c>
      <c r="T3" s="2" t="s">
        <v>5</v>
      </c>
      <c r="U3" s="2" t="s">
        <v>6</v>
      </c>
      <c r="V3" s="2" t="s">
        <v>12</v>
      </c>
      <c r="W3" s="110" t="s">
        <v>10</v>
      </c>
    </row>
    <row r="4" spans="1:23" ht="17.25" customHeight="1" thickBot="1">
      <c r="A4" s="37"/>
      <c r="B4" s="41" t="s">
        <v>40</v>
      </c>
      <c r="C4" s="12" t="s">
        <v>36</v>
      </c>
      <c r="D4" s="124" t="s">
        <v>74</v>
      </c>
      <c r="E4" s="62" t="s">
        <v>85</v>
      </c>
      <c r="F4" s="10" t="s">
        <v>85</v>
      </c>
      <c r="G4" s="10" t="s">
        <v>83</v>
      </c>
      <c r="H4" s="10" t="s">
        <v>85</v>
      </c>
      <c r="I4" s="42" t="s">
        <v>75</v>
      </c>
      <c r="J4" s="111" t="s">
        <v>86</v>
      </c>
      <c r="K4" s="11" t="s">
        <v>73</v>
      </c>
      <c r="L4" s="44" t="s">
        <v>78</v>
      </c>
      <c r="M4" s="45" t="s">
        <v>78</v>
      </c>
      <c r="N4" s="133" t="s">
        <v>72</v>
      </c>
      <c r="O4" s="46" t="s">
        <v>54</v>
      </c>
      <c r="P4" s="39"/>
      <c r="Q4" s="43" t="s">
        <v>73</v>
      </c>
      <c r="R4" s="43" t="s">
        <v>73</v>
      </c>
      <c r="S4" s="11" t="s">
        <v>76</v>
      </c>
      <c r="T4" s="10" t="s">
        <v>73</v>
      </c>
      <c r="U4" s="10" t="s">
        <v>73</v>
      </c>
      <c r="V4" s="44" t="s">
        <v>77</v>
      </c>
      <c r="W4" s="111"/>
    </row>
    <row r="5" spans="1:23" ht="17.25" customHeight="1">
      <c r="A5" s="65">
        <v>41245</v>
      </c>
      <c r="B5" s="66" t="s">
        <v>2</v>
      </c>
      <c r="C5" s="66" t="s">
        <v>2</v>
      </c>
      <c r="D5" s="125">
        <v>2</v>
      </c>
      <c r="E5" s="73">
        <v>0</v>
      </c>
      <c r="F5" s="67">
        <v>0</v>
      </c>
      <c r="G5" s="67">
        <v>0</v>
      </c>
      <c r="H5" s="67">
        <v>0</v>
      </c>
      <c r="I5" s="68">
        <f>(E5+F5+G5+H5)/4</f>
        <v>0</v>
      </c>
      <c r="J5" s="119">
        <f t="shared" ref="J5:J6" si="0">I5*11*1.95*10/7</f>
        <v>0</v>
      </c>
      <c r="K5" s="69">
        <v>57.4</v>
      </c>
      <c r="L5" s="67">
        <v>0.3</v>
      </c>
      <c r="M5" s="70">
        <v>0.22</v>
      </c>
      <c r="N5" s="134">
        <f>L5*M5*40*1000/46</f>
        <v>57.391304347826086</v>
      </c>
      <c r="O5" s="71">
        <f>N5*0.8</f>
        <v>45.913043478260875</v>
      </c>
      <c r="P5" s="72">
        <v>41245</v>
      </c>
      <c r="Q5" s="139">
        <v>0</v>
      </c>
      <c r="R5" s="139">
        <v>56</v>
      </c>
      <c r="S5" s="74">
        <v>1.85</v>
      </c>
      <c r="T5" s="67">
        <v>10</v>
      </c>
      <c r="U5" s="67">
        <f t="shared" ref="U5:U29" si="1">Q5+R5+T5</f>
        <v>66</v>
      </c>
      <c r="V5" s="75">
        <v>0</v>
      </c>
      <c r="W5" s="76" t="s">
        <v>7</v>
      </c>
    </row>
    <row r="6" spans="1:23" ht="17.25" customHeight="1">
      <c r="A6" s="77">
        <v>41246</v>
      </c>
      <c r="B6" s="78" t="s">
        <v>2</v>
      </c>
      <c r="C6" s="78" t="s">
        <v>2</v>
      </c>
      <c r="D6" s="126">
        <v>2</v>
      </c>
      <c r="E6" s="84">
        <v>0</v>
      </c>
      <c r="F6" s="79">
        <v>0</v>
      </c>
      <c r="G6" s="79">
        <v>0</v>
      </c>
      <c r="H6" s="79">
        <v>0</v>
      </c>
      <c r="I6" s="80">
        <f t="shared" ref="I6:I27" si="2">(E6+F6+G6+H6)/4</f>
        <v>0</v>
      </c>
      <c r="J6" s="120">
        <f t="shared" si="0"/>
        <v>0</v>
      </c>
      <c r="K6" s="81">
        <v>25.9</v>
      </c>
      <c r="L6" s="79">
        <v>0.3</v>
      </c>
      <c r="M6" s="80">
        <f>(17.5+19.5+20)/300</f>
        <v>0.19</v>
      </c>
      <c r="N6" s="135">
        <f>L6*M6*5*1000/11</f>
        <v>25.90909090909091</v>
      </c>
      <c r="O6" s="82">
        <f>N6*0.8</f>
        <v>20.72727272727273</v>
      </c>
      <c r="P6" s="83">
        <v>41246</v>
      </c>
      <c r="Q6" s="140">
        <v>0</v>
      </c>
      <c r="R6" s="140">
        <v>56</v>
      </c>
      <c r="S6" s="86">
        <v>1.73</v>
      </c>
      <c r="T6" s="79">
        <v>10</v>
      </c>
      <c r="U6" s="79">
        <f t="shared" si="1"/>
        <v>66</v>
      </c>
      <c r="V6" s="87">
        <v>1</v>
      </c>
      <c r="W6" s="88" t="s">
        <v>7</v>
      </c>
    </row>
    <row r="7" spans="1:23" ht="17.25" customHeight="1">
      <c r="A7" s="77">
        <v>41247</v>
      </c>
      <c r="B7" s="78" t="s">
        <v>2</v>
      </c>
      <c r="C7" s="78" t="s">
        <v>2</v>
      </c>
      <c r="D7" s="126">
        <v>7</v>
      </c>
      <c r="E7" s="84">
        <v>5</v>
      </c>
      <c r="F7" s="79">
        <v>4.5</v>
      </c>
      <c r="G7" s="79">
        <v>4</v>
      </c>
      <c r="H7" s="79">
        <v>3.5</v>
      </c>
      <c r="I7" s="80">
        <f t="shared" si="2"/>
        <v>4.25</v>
      </c>
      <c r="J7" s="120">
        <f>I7*11*1.95*10/7</f>
        <v>130.23214285714286</v>
      </c>
      <c r="K7" s="81">
        <v>90</v>
      </c>
      <c r="L7" s="79">
        <v>0.3</v>
      </c>
      <c r="M7" s="80">
        <v>0.3</v>
      </c>
      <c r="N7" s="135">
        <f>L7*M7*5*1000/5</f>
        <v>89.999999999999986</v>
      </c>
      <c r="O7" s="82">
        <f t="shared" ref="O7:O29" si="3">N7*0.8</f>
        <v>71.999999999999986</v>
      </c>
      <c r="P7" s="83">
        <v>41247</v>
      </c>
      <c r="Q7" s="140">
        <f t="shared" ref="Q7:Q12" si="4">J7+N7-R7</f>
        <v>164.23214285714283</v>
      </c>
      <c r="R7" s="140">
        <v>56</v>
      </c>
      <c r="S7" s="86">
        <v>1.76</v>
      </c>
      <c r="T7" s="79">
        <v>10</v>
      </c>
      <c r="U7" s="79">
        <f t="shared" si="1"/>
        <v>230.23214285714283</v>
      </c>
      <c r="V7" s="87">
        <v>16.399999999999999</v>
      </c>
      <c r="W7" s="88" t="s">
        <v>11</v>
      </c>
    </row>
    <row r="8" spans="1:23" ht="17.25" customHeight="1">
      <c r="A8" s="77">
        <v>41248</v>
      </c>
      <c r="B8" s="78" t="s">
        <v>2</v>
      </c>
      <c r="C8" s="78" t="s">
        <v>2</v>
      </c>
      <c r="D8" s="126">
        <v>3</v>
      </c>
      <c r="E8" s="84">
        <v>1.5</v>
      </c>
      <c r="F8" s="79">
        <v>2</v>
      </c>
      <c r="G8" s="79">
        <v>2</v>
      </c>
      <c r="H8" s="79">
        <v>1</v>
      </c>
      <c r="I8" s="80">
        <f t="shared" si="2"/>
        <v>1.625</v>
      </c>
      <c r="J8" s="120">
        <f>I8*11*1.95*10/7</f>
        <v>49.794642857142847</v>
      </c>
      <c r="K8" s="81">
        <v>90</v>
      </c>
      <c r="L8" s="79">
        <v>0.3</v>
      </c>
      <c r="M8" s="80">
        <v>0.3</v>
      </c>
      <c r="N8" s="135">
        <f>L8*M8*5*1000/5</f>
        <v>89.999999999999986</v>
      </c>
      <c r="O8" s="82">
        <f t="shared" si="3"/>
        <v>71.999999999999986</v>
      </c>
      <c r="P8" s="83">
        <v>41248</v>
      </c>
      <c r="Q8" s="140">
        <f t="shared" si="4"/>
        <v>83.794642857142833</v>
      </c>
      <c r="R8" s="140">
        <v>56</v>
      </c>
      <c r="S8" s="86">
        <v>1.72</v>
      </c>
      <c r="T8" s="79">
        <v>10</v>
      </c>
      <c r="U8" s="79">
        <f t="shared" si="1"/>
        <v>149.79464285714283</v>
      </c>
      <c r="V8" s="87">
        <v>8.1999999999999993</v>
      </c>
      <c r="W8" s="88" t="s">
        <v>11</v>
      </c>
    </row>
    <row r="9" spans="1:23" ht="17.25" customHeight="1">
      <c r="A9" s="77">
        <v>41249</v>
      </c>
      <c r="B9" s="78" t="s">
        <v>2</v>
      </c>
      <c r="C9" s="78" t="s">
        <v>2</v>
      </c>
      <c r="D9" s="126">
        <v>8</v>
      </c>
      <c r="E9" s="84">
        <v>5.5</v>
      </c>
      <c r="F9" s="79">
        <v>5</v>
      </c>
      <c r="G9" s="79">
        <v>5</v>
      </c>
      <c r="H9" s="79">
        <v>4.5</v>
      </c>
      <c r="I9" s="80">
        <f t="shared" si="2"/>
        <v>5</v>
      </c>
      <c r="J9" s="120">
        <f>I9*11*1.95*10/7</f>
        <v>153.21428571428572</v>
      </c>
      <c r="K9" s="81">
        <v>112.5</v>
      </c>
      <c r="L9" s="79">
        <v>0.3</v>
      </c>
      <c r="M9" s="80">
        <v>0.3</v>
      </c>
      <c r="N9" s="135">
        <f>L9*M9*5*1000/4</f>
        <v>112.49999999999999</v>
      </c>
      <c r="O9" s="82">
        <f t="shared" si="3"/>
        <v>90</v>
      </c>
      <c r="P9" s="83">
        <v>41249</v>
      </c>
      <c r="Q9" s="140">
        <f t="shared" si="4"/>
        <v>209.71428571428572</v>
      </c>
      <c r="R9" s="140">
        <v>56</v>
      </c>
      <c r="S9" s="86">
        <v>1.7</v>
      </c>
      <c r="T9" s="79">
        <v>10</v>
      </c>
      <c r="U9" s="79">
        <f t="shared" si="1"/>
        <v>275.71428571428572</v>
      </c>
      <c r="V9" s="87">
        <v>25.2</v>
      </c>
      <c r="W9" s="88" t="s">
        <v>11</v>
      </c>
    </row>
    <row r="10" spans="1:23" ht="17.25" customHeight="1">
      <c r="A10" s="77">
        <v>41250</v>
      </c>
      <c r="B10" s="78" t="s">
        <v>2</v>
      </c>
      <c r="C10" s="78" t="s">
        <v>2</v>
      </c>
      <c r="D10" s="126">
        <v>7</v>
      </c>
      <c r="E10" s="84">
        <v>4.5</v>
      </c>
      <c r="F10" s="79">
        <v>5</v>
      </c>
      <c r="G10" s="79">
        <v>3.5</v>
      </c>
      <c r="H10" s="79">
        <v>3</v>
      </c>
      <c r="I10" s="80">
        <f t="shared" si="2"/>
        <v>4</v>
      </c>
      <c r="J10" s="120">
        <f>I10*11*1.95*10/7</f>
        <v>122.57142857142857</v>
      </c>
      <c r="K10" s="81">
        <v>112.5</v>
      </c>
      <c r="L10" s="79">
        <v>0.3</v>
      </c>
      <c r="M10" s="80">
        <v>0.3</v>
      </c>
      <c r="N10" s="135">
        <f>L10*M10*5*1000/4</f>
        <v>112.49999999999999</v>
      </c>
      <c r="O10" s="82">
        <f t="shared" si="3"/>
        <v>90</v>
      </c>
      <c r="P10" s="83">
        <v>41250</v>
      </c>
      <c r="Q10" s="140">
        <f t="shared" si="4"/>
        <v>179.07142857142856</v>
      </c>
      <c r="R10" s="140">
        <v>56</v>
      </c>
      <c r="S10" s="86">
        <v>1.71</v>
      </c>
      <c r="T10" s="79">
        <v>10</v>
      </c>
      <c r="U10" s="79">
        <f t="shared" si="1"/>
        <v>245.07142857142856</v>
      </c>
      <c r="V10" s="87">
        <v>22.2</v>
      </c>
      <c r="W10" s="88" t="s">
        <v>8</v>
      </c>
    </row>
    <row r="11" spans="1:23" ht="17.25" customHeight="1">
      <c r="A11" s="77">
        <v>41251</v>
      </c>
      <c r="B11" s="78" t="s">
        <v>2</v>
      </c>
      <c r="C11" s="78" t="s">
        <v>2</v>
      </c>
      <c r="D11" s="126">
        <v>7</v>
      </c>
      <c r="E11" s="84">
        <v>5.5</v>
      </c>
      <c r="F11" s="79">
        <v>5</v>
      </c>
      <c r="G11" s="79">
        <v>5</v>
      </c>
      <c r="H11" s="79">
        <v>4</v>
      </c>
      <c r="I11" s="80">
        <f t="shared" si="2"/>
        <v>4.875</v>
      </c>
      <c r="J11" s="120">
        <f t="shared" ref="J11:J27" si="5">I11*11*1.95*10/7</f>
        <v>149.38392857142858</v>
      </c>
      <c r="K11" s="81">
        <v>90</v>
      </c>
      <c r="L11" s="79">
        <v>0.3</v>
      </c>
      <c r="M11" s="80">
        <v>0.3</v>
      </c>
      <c r="N11" s="135">
        <f t="shared" ref="N11:N21" si="6">L11*M11*5*1000/5</f>
        <v>89.999999999999986</v>
      </c>
      <c r="O11" s="82">
        <f t="shared" si="3"/>
        <v>71.999999999999986</v>
      </c>
      <c r="P11" s="83">
        <v>41251</v>
      </c>
      <c r="Q11" s="140">
        <f t="shared" si="4"/>
        <v>183.38392857142856</v>
      </c>
      <c r="R11" s="140">
        <v>56</v>
      </c>
      <c r="S11" s="86">
        <v>1.7</v>
      </c>
      <c r="T11" s="79">
        <v>10</v>
      </c>
      <c r="U11" s="79">
        <f t="shared" si="1"/>
        <v>249.38392857142856</v>
      </c>
      <c r="V11" s="87">
        <v>7.8</v>
      </c>
      <c r="W11" s="88" t="s">
        <v>9</v>
      </c>
    </row>
    <row r="12" spans="1:23" ht="17.25" customHeight="1">
      <c r="A12" s="77">
        <v>41252</v>
      </c>
      <c r="B12" s="78" t="s">
        <v>2</v>
      </c>
      <c r="C12" s="78" t="s">
        <v>2</v>
      </c>
      <c r="D12" s="126">
        <v>2</v>
      </c>
      <c r="E12" s="84">
        <v>3</v>
      </c>
      <c r="F12" s="79">
        <v>2</v>
      </c>
      <c r="G12" s="79">
        <v>2</v>
      </c>
      <c r="H12" s="79">
        <v>2</v>
      </c>
      <c r="I12" s="80">
        <f t="shared" si="2"/>
        <v>2.25</v>
      </c>
      <c r="J12" s="120">
        <f t="shared" si="5"/>
        <v>68.946428571428569</v>
      </c>
      <c r="K12" s="81">
        <v>90</v>
      </c>
      <c r="L12" s="79">
        <v>0.3</v>
      </c>
      <c r="M12" s="80">
        <v>0.3</v>
      </c>
      <c r="N12" s="135">
        <f t="shared" si="6"/>
        <v>89.999999999999986</v>
      </c>
      <c r="O12" s="82">
        <f t="shared" si="3"/>
        <v>71.999999999999986</v>
      </c>
      <c r="P12" s="83">
        <v>41252</v>
      </c>
      <c r="Q12" s="140">
        <f t="shared" si="4"/>
        <v>102.94642857142856</v>
      </c>
      <c r="R12" s="140">
        <v>56</v>
      </c>
      <c r="S12" s="86">
        <v>1.71</v>
      </c>
      <c r="T12" s="79">
        <v>10</v>
      </c>
      <c r="U12" s="79">
        <f t="shared" si="1"/>
        <v>168.94642857142856</v>
      </c>
      <c r="V12" s="87">
        <v>1.2</v>
      </c>
      <c r="W12" s="88" t="s">
        <v>16</v>
      </c>
    </row>
    <row r="13" spans="1:23" ht="17.25" customHeight="1">
      <c r="A13" s="77">
        <v>41253</v>
      </c>
      <c r="B13" s="78" t="s">
        <v>2</v>
      </c>
      <c r="C13" s="78" t="s">
        <v>2</v>
      </c>
      <c r="D13" s="126" t="s">
        <v>18</v>
      </c>
      <c r="E13" s="84">
        <v>0</v>
      </c>
      <c r="F13" s="79">
        <v>0</v>
      </c>
      <c r="G13" s="79">
        <v>0</v>
      </c>
      <c r="H13" s="79">
        <v>0</v>
      </c>
      <c r="I13" s="80">
        <f t="shared" si="2"/>
        <v>0</v>
      </c>
      <c r="J13" s="120">
        <f t="shared" si="5"/>
        <v>0</v>
      </c>
      <c r="K13" s="85" t="s">
        <v>25</v>
      </c>
      <c r="L13" s="79">
        <v>0.3</v>
      </c>
      <c r="M13" s="80">
        <v>0.3</v>
      </c>
      <c r="N13" s="135">
        <f>L13*M13*5*1000/7</f>
        <v>64.285714285714278</v>
      </c>
      <c r="O13" s="82">
        <f t="shared" si="3"/>
        <v>51.428571428571423</v>
      </c>
      <c r="P13" s="83">
        <v>41253</v>
      </c>
      <c r="Q13" s="140">
        <f t="shared" ref="Q13:Q15" si="7">J13+N13-R13</f>
        <v>8.2857142857142776</v>
      </c>
      <c r="R13" s="140">
        <v>56</v>
      </c>
      <c r="S13" s="86">
        <v>1.69</v>
      </c>
      <c r="T13" s="79">
        <v>10</v>
      </c>
      <c r="U13" s="79">
        <f t="shared" si="1"/>
        <v>74.285714285714278</v>
      </c>
      <c r="V13" s="87">
        <v>11.8</v>
      </c>
      <c r="W13" s="88" t="s">
        <v>16</v>
      </c>
    </row>
    <row r="14" spans="1:23" ht="17.25" customHeight="1">
      <c r="A14" s="77">
        <v>41254</v>
      </c>
      <c r="B14" s="78" t="s">
        <v>14</v>
      </c>
      <c r="C14" s="78" t="s">
        <v>2</v>
      </c>
      <c r="D14" s="126">
        <v>0</v>
      </c>
      <c r="E14" s="84">
        <v>0</v>
      </c>
      <c r="F14" s="79">
        <v>0</v>
      </c>
      <c r="G14" s="79">
        <v>0</v>
      </c>
      <c r="H14" s="79">
        <v>0</v>
      </c>
      <c r="I14" s="80">
        <f t="shared" si="2"/>
        <v>0</v>
      </c>
      <c r="J14" s="120">
        <f t="shared" si="5"/>
        <v>0</v>
      </c>
      <c r="K14" s="81">
        <v>56</v>
      </c>
      <c r="L14" s="79">
        <v>0.3</v>
      </c>
      <c r="M14" s="80">
        <v>0.3</v>
      </c>
      <c r="N14" s="135">
        <f>L14*M14*5*1000/8.1</f>
        <v>55.55555555555555</v>
      </c>
      <c r="O14" s="82">
        <f t="shared" si="3"/>
        <v>44.444444444444443</v>
      </c>
      <c r="P14" s="83">
        <v>41254</v>
      </c>
      <c r="Q14" s="140">
        <v>0</v>
      </c>
      <c r="R14" s="140">
        <v>56</v>
      </c>
      <c r="S14" s="86">
        <v>1.69</v>
      </c>
      <c r="T14" s="79">
        <v>0</v>
      </c>
      <c r="U14" s="79">
        <f t="shared" si="1"/>
        <v>56</v>
      </c>
      <c r="V14" s="87">
        <v>24.8</v>
      </c>
      <c r="W14" s="88" t="s">
        <v>17</v>
      </c>
    </row>
    <row r="15" spans="1:23" ht="17.25" customHeight="1">
      <c r="A15" s="77">
        <v>41255</v>
      </c>
      <c r="B15" s="78" t="s">
        <v>14</v>
      </c>
      <c r="C15" s="78" t="s">
        <v>2</v>
      </c>
      <c r="D15" s="126">
        <v>3</v>
      </c>
      <c r="E15" s="84">
        <v>1.5</v>
      </c>
      <c r="F15" s="79">
        <v>2</v>
      </c>
      <c r="G15" s="79">
        <v>2</v>
      </c>
      <c r="H15" s="79">
        <v>1</v>
      </c>
      <c r="I15" s="80">
        <f t="shared" si="2"/>
        <v>1.625</v>
      </c>
      <c r="J15" s="120">
        <f t="shared" si="5"/>
        <v>49.794642857142847</v>
      </c>
      <c r="K15" s="81">
        <v>56</v>
      </c>
      <c r="L15" s="79">
        <v>0.3</v>
      </c>
      <c r="M15" s="80">
        <v>0.3</v>
      </c>
      <c r="N15" s="135">
        <f>L15*M15*5*1000/8.1</f>
        <v>55.55555555555555</v>
      </c>
      <c r="O15" s="82">
        <f t="shared" si="3"/>
        <v>44.444444444444443</v>
      </c>
      <c r="P15" s="83">
        <v>41255</v>
      </c>
      <c r="Q15" s="140">
        <f t="shared" si="7"/>
        <v>49.350198412698404</v>
      </c>
      <c r="R15" s="140">
        <v>56</v>
      </c>
      <c r="S15" s="86">
        <v>1.7</v>
      </c>
      <c r="T15" s="79">
        <v>0</v>
      </c>
      <c r="U15" s="79">
        <f t="shared" si="1"/>
        <v>105.3501984126984</v>
      </c>
      <c r="V15" s="87">
        <v>17.8</v>
      </c>
      <c r="W15" s="88" t="s">
        <v>19</v>
      </c>
    </row>
    <row r="16" spans="1:23" ht="17.25" customHeight="1">
      <c r="A16" s="77">
        <v>41256</v>
      </c>
      <c r="B16" s="78" t="s">
        <v>14</v>
      </c>
      <c r="C16" s="78" t="s">
        <v>2</v>
      </c>
      <c r="D16" s="126">
        <v>4</v>
      </c>
      <c r="E16" s="84">
        <v>2</v>
      </c>
      <c r="F16" s="79">
        <v>2.5</v>
      </c>
      <c r="G16" s="79">
        <v>2</v>
      </c>
      <c r="H16" s="79">
        <v>1</v>
      </c>
      <c r="I16" s="80">
        <f t="shared" si="2"/>
        <v>1.875</v>
      </c>
      <c r="J16" s="120">
        <f t="shared" si="5"/>
        <v>57.455357142857146</v>
      </c>
      <c r="K16" s="81">
        <v>90</v>
      </c>
      <c r="L16" s="79">
        <v>0.3</v>
      </c>
      <c r="M16" s="80">
        <v>0.3</v>
      </c>
      <c r="N16" s="135">
        <f t="shared" si="6"/>
        <v>89.999999999999986</v>
      </c>
      <c r="O16" s="82">
        <f t="shared" si="3"/>
        <v>71.999999999999986</v>
      </c>
      <c r="P16" s="83">
        <v>41256</v>
      </c>
      <c r="Q16" s="140">
        <f t="shared" ref="Q16:Q22" si="8">J16+N16-R16</f>
        <v>91.455357142857139</v>
      </c>
      <c r="R16" s="140">
        <v>56</v>
      </c>
      <c r="S16" s="86">
        <v>1.7</v>
      </c>
      <c r="T16" s="79">
        <v>0</v>
      </c>
      <c r="U16" s="79">
        <f t="shared" si="1"/>
        <v>147.45535714285714</v>
      </c>
      <c r="V16" s="87">
        <v>12.8</v>
      </c>
      <c r="W16" s="88" t="s">
        <v>15</v>
      </c>
    </row>
    <row r="17" spans="1:23" ht="17.25" customHeight="1">
      <c r="A17" s="77">
        <v>41257</v>
      </c>
      <c r="B17" s="78" t="s">
        <v>20</v>
      </c>
      <c r="C17" s="78" t="s">
        <v>2</v>
      </c>
      <c r="D17" s="126">
        <v>3.5</v>
      </c>
      <c r="E17" s="84">
        <v>2</v>
      </c>
      <c r="F17" s="79">
        <v>2</v>
      </c>
      <c r="G17" s="79">
        <v>1.5</v>
      </c>
      <c r="H17" s="79">
        <v>1</v>
      </c>
      <c r="I17" s="80">
        <f t="shared" si="2"/>
        <v>1.625</v>
      </c>
      <c r="J17" s="120">
        <f t="shared" si="5"/>
        <v>49.794642857142847</v>
      </c>
      <c r="K17" s="81">
        <v>90</v>
      </c>
      <c r="L17" s="79">
        <v>0.3</v>
      </c>
      <c r="M17" s="80">
        <v>0.3</v>
      </c>
      <c r="N17" s="135">
        <f t="shared" si="6"/>
        <v>89.999999999999986</v>
      </c>
      <c r="O17" s="82">
        <f t="shared" si="3"/>
        <v>71.999999999999986</v>
      </c>
      <c r="P17" s="83">
        <v>41257</v>
      </c>
      <c r="Q17" s="140">
        <f t="shared" si="8"/>
        <v>83.794642857142833</v>
      </c>
      <c r="R17" s="140">
        <v>56</v>
      </c>
      <c r="S17" s="86">
        <v>1.7</v>
      </c>
      <c r="T17" s="79">
        <v>0</v>
      </c>
      <c r="U17" s="79">
        <f t="shared" si="1"/>
        <v>139.79464285714283</v>
      </c>
      <c r="V17" s="87">
        <v>12</v>
      </c>
      <c r="W17" s="88" t="s">
        <v>22</v>
      </c>
    </row>
    <row r="18" spans="1:23" ht="17.25" customHeight="1">
      <c r="A18" s="77">
        <v>41258</v>
      </c>
      <c r="B18" s="78" t="s">
        <v>20</v>
      </c>
      <c r="C18" s="78" t="s">
        <v>2</v>
      </c>
      <c r="D18" s="126">
        <v>11</v>
      </c>
      <c r="E18" s="84">
        <v>6.5</v>
      </c>
      <c r="F18" s="79">
        <v>7</v>
      </c>
      <c r="G18" s="79">
        <v>6.5</v>
      </c>
      <c r="H18" s="79">
        <v>5.5</v>
      </c>
      <c r="I18" s="80">
        <f t="shared" si="2"/>
        <v>6.375</v>
      </c>
      <c r="J18" s="120">
        <f>I18*11*1.95*10/4</f>
        <v>341.859375</v>
      </c>
      <c r="K18" s="81">
        <v>128.6</v>
      </c>
      <c r="L18" s="79">
        <v>0.3</v>
      </c>
      <c r="M18" s="80">
        <v>0.3</v>
      </c>
      <c r="N18" s="135">
        <f>L18*M18*5*1000/3.5</f>
        <v>128.57142857142856</v>
      </c>
      <c r="O18" s="82">
        <f t="shared" si="3"/>
        <v>102.85714285714285</v>
      </c>
      <c r="P18" s="83">
        <v>41258</v>
      </c>
      <c r="Q18" s="140">
        <f t="shared" si="8"/>
        <v>414.43080357142856</v>
      </c>
      <c r="R18" s="140">
        <v>56</v>
      </c>
      <c r="S18" s="86">
        <v>1.7</v>
      </c>
      <c r="T18" s="79">
        <v>0</v>
      </c>
      <c r="U18" s="79">
        <f t="shared" si="1"/>
        <v>470.43080357142856</v>
      </c>
      <c r="V18" s="87">
        <v>6</v>
      </c>
      <c r="W18" s="88" t="s">
        <v>21</v>
      </c>
    </row>
    <row r="19" spans="1:23" ht="17.25" customHeight="1">
      <c r="A19" s="77">
        <v>41259</v>
      </c>
      <c r="B19" s="78" t="s">
        <v>20</v>
      </c>
      <c r="C19" s="78" t="s">
        <v>2</v>
      </c>
      <c r="D19" s="126">
        <v>7.5</v>
      </c>
      <c r="E19" s="84">
        <v>6.5</v>
      </c>
      <c r="F19" s="79">
        <v>6</v>
      </c>
      <c r="G19" s="79">
        <v>6.5</v>
      </c>
      <c r="H19" s="79">
        <v>5</v>
      </c>
      <c r="I19" s="80">
        <f t="shared" si="2"/>
        <v>6</v>
      </c>
      <c r="J19" s="120">
        <f>I19*11*1.95*10/4.3</f>
        <v>299.30232558139534</v>
      </c>
      <c r="K19" s="81">
        <v>90</v>
      </c>
      <c r="L19" s="79">
        <v>0.3</v>
      </c>
      <c r="M19" s="80">
        <v>0.3</v>
      </c>
      <c r="N19" s="135">
        <f t="shared" si="6"/>
        <v>89.999999999999986</v>
      </c>
      <c r="O19" s="82">
        <f t="shared" si="3"/>
        <v>71.999999999999986</v>
      </c>
      <c r="P19" s="83">
        <v>41259</v>
      </c>
      <c r="Q19" s="140">
        <f t="shared" si="8"/>
        <v>333.30232558139534</v>
      </c>
      <c r="R19" s="140">
        <v>56</v>
      </c>
      <c r="S19" s="86">
        <v>1.71</v>
      </c>
      <c r="T19" s="79">
        <v>0</v>
      </c>
      <c r="U19" s="79">
        <f t="shared" si="1"/>
        <v>389.30232558139534</v>
      </c>
      <c r="V19" s="87">
        <v>1</v>
      </c>
      <c r="W19" s="88" t="s">
        <v>23</v>
      </c>
    </row>
    <row r="20" spans="1:23" ht="17.25" customHeight="1">
      <c r="A20" s="77">
        <v>41260</v>
      </c>
      <c r="B20" s="78" t="s">
        <v>20</v>
      </c>
      <c r="C20" s="78" t="s">
        <v>2</v>
      </c>
      <c r="D20" s="126">
        <v>3</v>
      </c>
      <c r="E20" s="84">
        <v>2</v>
      </c>
      <c r="F20" s="79">
        <v>2</v>
      </c>
      <c r="G20" s="79">
        <v>1.5</v>
      </c>
      <c r="H20" s="79">
        <v>1</v>
      </c>
      <c r="I20" s="80">
        <f t="shared" si="2"/>
        <v>1.625</v>
      </c>
      <c r="J20" s="120">
        <f t="shared" si="5"/>
        <v>49.794642857142847</v>
      </c>
      <c r="K20" s="81">
        <v>90</v>
      </c>
      <c r="L20" s="79">
        <v>0.3</v>
      </c>
      <c r="M20" s="80">
        <v>0.3</v>
      </c>
      <c r="N20" s="135">
        <f t="shared" si="6"/>
        <v>89.999999999999986</v>
      </c>
      <c r="O20" s="82">
        <f t="shared" si="3"/>
        <v>71.999999999999986</v>
      </c>
      <c r="P20" s="83">
        <v>41260</v>
      </c>
      <c r="Q20" s="140">
        <f t="shared" si="8"/>
        <v>83.794642857142833</v>
      </c>
      <c r="R20" s="140">
        <v>56</v>
      </c>
      <c r="S20" s="86">
        <v>1.69</v>
      </c>
      <c r="T20" s="79">
        <v>0</v>
      </c>
      <c r="U20" s="79">
        <f t="shared" si="1"/>
        <v>139.79464285714283</v>
      </c>
      <c r="V20" s="87">
        <v>1.8</v>
      </c>
      <c r="W20" s="88" t="s">
        <v>24</v>
      </c>
    </row>
    <row r="21" spans="1:23" ht="17.25" customHeight="1">
      <c r="A21" s="77">
        <v>41261</v>
      </c>
      <c r="B21" s="78" t="s">
        <v>20</v>
      </c>
      <c r="C21" s="78" t="s">
        <v>2</v>
      </c>
      <c r="D21" s="126">
        <v>4</v>
      </c>
      <c r="E21" s="84">
        <v>2.5</v>
      </c>
      <c r="F21" s="79">
        <v>2.5</v>
      </c>
      <c r="G21" s="79">
        <v>2</v>
      </c>
      <c r="H21" s="79">
        <v>1.5</v>
      </c>
      <c r="I21" s="80">
        <f t="shared" si="2"/>
        <v>2.125</v>
      </c>
      <c r="J21" s="120">
        <f t="shared" si="5"/>
        <v>65.116071428571431</v>
      </c>
      <c r="K21" s="85">
        <v>90</v>
      </c>
      <c r="L21" s="79">
        <v>0.3</v>
      </c>
      <c r="M21" s="80">
        <v>0.3</v>
      </c>
      <c r="N21" s="135">
        <f t="shared" si="6"/>
        <v>89.999999999999986</v>
      </c>
      <c r="O21" s="82">
        <f t="shared" si="3"/>
        <v>71.999999999999986</v>
      </c>
      <c r="P21" s="83">
        <v>41261</v>
      </c>
      <c r="Q21" s="140">
        <f t="shared" si="8"/>
        <v>99.116071428571416</v>
      </c>
      <c r="R21" s="140">
        <v>56</v>
      </c>
      <c r="S21" s="86">
        <v>1.69</v>
      </c>
      <c r="T21" s="79">
        <v>0</v>
      </c>
      <c r="U21" s="79">
        <f t="shared" si="1"/>
        <v>155.11607142857142</v>
      </c>
      <c r="V21" s="87">
        <v>4.5999999999999996</v>
      </c>
      <c r="W21" s="88" t="s">
        <v>38</v>
      </c>
    </row>
    <row r="22" spans="1:23" ht="17.25" customHeight="1">
      <c r="A22" s="77">
        <v>41262</v>
      </c>
      <c r="B22" s="78" t="s">
        <v>20</v>
      </c>
      <c r="C22" s="78" t="s">
        <v>2</v>
      </c>
      <c r="D22" s="126">
        <v>1</v>
      </c>
      <c r="E22" s="84">
        <v>0</v>
      </c>
      <c r="F22" s="79">
        <v>0</v>
      </c>
      <c r="G22" s="79">
        <v>0</v>
      </c>
      <c r="H22" s="79">
        <v>0</v>
      </c>
      <c r="I22" s="80">
        <f t="shared" si="2"/>
        <v>0</v>
      </c>
      <c r="J22" s="120">
        <f t="shared" si="5"/>
        <v>0</v>
      </c>
      <c r="K22" s="85">
        <v>75</v>
      </c>
      <c r="L22" s="79">
        <v>0.3</v>
      </c>
      <c r="M22" s="80">
        <v>0.3</v>
      </c>
      <c r="N22" s="135">
        <f>L22*M22*5*1000/6</f>
        <v>74.999999999999986</v>
      </c>
      <c r="O22" s="82">
        <f t="shared" si="3"/>
        <v>59.999999999999993</v>
      </c>
      <c r="P22" s="83">
        <v>41262</v>
      </c>
      <c r="Q22" s="140">
        <f t="shared" si="8"/>
        <v>18.999999999999986</v>
      </c>
      <c r="R22" s="140">
        <v>56</v>
      </c>
      <c r="S22" s="86">
        <v>1.68</v>
      </c>
      <c r="T22" s="79">
        <v>0</v>
      </c>
      <c r="U22" s="79">
        <f t="shared" si="1"/>
        <v>74.999999999999986</v>
      </c>
      <c r="V22" s="87">
        <v>2.4</v>
      </c>
      <c r="W22" s="88" t="s">
        <v>41</v>
      </c>
    </row>
    <row r="23" spans="1:23" ht="17.25" customHeight="1">
      <c r="A23" s="77">
        <v>41263</v>
      </c>
      <c r="B23" s="78" t="s">
        <v>20</v>
      </c>
      <c r="C23" s="78" t="s">
        <v>48</v>
      </c>
      <c r="D23" s="126">
        <v>-1</v>
      </c>
      <c r="E23" s="84">
        <v>0</v>
      </c>
      <c r="F23" s="79">
        <v>0</v>
      </c>
      <c r="G23" s="79">
        <v>0</v>
      </c>
      <c r="H23" s="79">
        <v>0</v>
      </c>
      <c r="I23" s="80">
        <f t="shared" si="2"/>
        <v>0</v>
      </c>
      <c r="J23" s="120">
        <f t="shared" si="5"/>
        <v>0</v>
      </c>
      <c r="K23" s="85">
        <v>56</v>
      </c>
      <c r="L23" s="79">
        <v>0.3</v>
      </c>
      <c r="M23" s="80">
        <v>0.3</v>
      </c>
      <c r="N23" s="135">
        <f>L23*M23*5*1000/8.1</f>
        <v>55.55555555555555</v>
      </c>
      <c r="O23" s="82">
        <f t="shared" si="3"/>
        <v>44.444444444444443</v>
      </c>
      <c r="P23" s="83">
        <v>41263</v>
      </c>
      <c r="Q23" s="140">
        <v>0</v>
      </c>
      <c r="R23" s="140">
        <v>56</v>
      </c>
      <c r="S23" s="86">
        <v>1.68</v>
      </c>
      <c r="T23" s="79">
        <v>0</v>
      </c>
      <c r="U23" s="79">
        <f t="shared" si="1"/>
        <v>56</v>
      </c>
      <c r="V23" s="87">
        <v>9.8000000000000007</v>
      </c>
      <c r="W23" s="88" t="s">
        <v>50</v>
      </c>
    </row>
    <row r="24" spans="1:23" ht="17.25" customHeight="1">
      <c r="A24" s="77">
        <v>41264</v>
      </c>
      <c r="B24" s="78" t="s">
        <v>20</v>
      </c>
      <c r="C24" s="78" t="s">
        <v>2</v>
      </c>
      <c r="D24" s="126">
        <v>0.5</v>
      </c>
      <c r="E24" s="84">
        <v>0</v>
      </c>
      <c r="F24" s="79">
        <v>0</v>
      </c>
      <c r="G24" s="79">
        <v>0</v>
      </c>
      <c r="H24" s="79">
        <v>0</v>
      </c>
      <c r="I24" s="80">
        <f t="shared" si="2"/>
        <v>0</v>
      </c>
      <c r="J24" s="120">
        <f t="shared" si="5"/>
        <v>0</v>
      </c>
      <c r="K24" s="85">
        <v>64.3</v>
      </c>
      <c r="L24" s="79">
        <v>0.3</v>
      </c>
      <c r="M24" s="80">
        <v>0.3</v>
      </c>
      <c r="N24" s="135">
        <f>L24*M24*5*1000/7</f>
        <v>64.285714285714278</v>
      </c>
      <c r="O24" s="82">
        <f t="shared" si="3"/>
        <v>51.428571428571423</v>
      </c>
      <c r="P24" s="83">
        <v>41264</v>
      </c>
      <c r="Q24" s="140">
        <f>J24+N24-R24</f>
        <v>8.2857142857142776</v>
      </c>
      <c r="R24" s="140">
        <v>56</v>
      </c>
      <c r="S24" s="86">
        <v>1.67</v>
      </c>
      <c r="T24" s="79">
        <v>0</v>
      </c>
      <c r="U24" s="79">
        <f t="shared" si="1"/>
        <v>64.285714285714278</v>
      </c>
      <c r="V24" s="87">
        <v>4.2</v>
      </c>
      <c r="W24" s="88" t="s">
        <v>51</v>
      </c>
    </row>
    <row r="25" spans="1:23" ht="17.25" customHeight="1">
      <c r="A25" s="77">
        <v>41265</v>
      </c>
      <c r="B25" s="78" t="s">
        <v>14</v>
      </c>
      <c r="C25" s="78" t="s">
        <v>2</v>
      </c>
      <c r="D25" s="126">
        <v>6</v>
      </c>
      <c r="E25" s="84">
        <v>4</v>
      </c>
      <c r="F25" s="79">
        <v>3.5</v>
      </c>
      <c r="G25" s="79">
        <v>4</v>
      </c>
      <c r="H25" s="79">
        <v>3</v>
      </c>
      <c r="I25" s="80">
        <f t="shared" si="2"/>
        <v>3.625</v>
      </c>
      <c r="J25" s="120">
        <f>I25*11*1.95*10/4</f>
        <v>194.390625</v>
      </c>
      <c r="K25" s="85">
        <v>90</v>
      </c>
      <c r="L25" s="79">
        <v>0.3</v>
      </c>
      <c r="M25" s="80">
        <v>0.3</v>
      </c>
      <c r="N25" s="135">
        <f>L25*M25*5*1000/5</f>
        <v>89.999999999999986</v>
      </c>
      <c r="O25" s="82">
        <f t="shared" si="3"/>
        <v>71.999999999999986</v>
      </c>
      <c r="P25" s="83">
        <v>41265</v>
      </c>
      <c r="Q25" s="140">
        <f>J25+N25-R25</f>
        <v>228.390625</v>
      </c>
      <c r="R25" s="140">
        <v>56</v>
      </c>
      <c r="S25" s="86">
        <v>1.67</v>
      </c>
      <c r="T25" s="79">
        <v>0</v>
      </c>
      <c r="U25" s="79">
        <f t="shared" si="1"/>
        <v>284.390625</v>
      </c>
      <c r="V25" s="87">
        <v>8.4</v>
      </c>
      <c r="W25" s="88" t="s">
        <v>52</v>
      </c>
    </row>
    <row r="26" spans="1:23" ht="17.25" customHeight="1">
      <c r="A26" s="77">
        <v>41266</v>
      </c>
      <c r="B26" s="78" t="s">
        <v>14</v>
      </c>
      <c r="C26" s="78" t="s">
        <v>2</v>
      </c>
      <c r="D26" s="126">
        <v>3.5</v>
      </c>
      <c r="E26" s="84">
        <v>2.5</v>
      </c>
      <c r="F26" s="79">
        <v>2.5</v>
      </c>
      <c r="G26" s="79">
        <v>2</v>
      </c>
      <c r="H26" s="79">
        <v>1</v>
      </c>
      <c r="I26" s="80">
        <f t="shared" si="2"/>
        <v>2</v>
      </c>
      <c r="J26" s="120">
        <f>I26*11*1.95*10/5</f>
        <v>85.8</v>
      </c>
      <c r="K26" s="85">
        <v>75</v>
      </c>
      <c r="L26" s="79">
        <v>0.3</v>
      </c>
      <c r="M26" s="80">
        <v>0.3</v>
      </c>
      <c r="N26" s="135">
        <f>L26*M26*5*1000/6</f>
        <v>74.999999999999986</v>
      </c>
      <c r="O26" s="82">
        <f t="shared" si="3"/>
        <v>59.999999999999993</v>
      </c>
      <c r="P26" s="83">
        <v>41266</v>
      </c>
      <c r="Q26" s="140">
        <f>J26+N26-R26</f>
        <v>104.79999999999998</v>
      </c>
      <c r="R26" s="140">
        <v>56</v>
      </c>
      <c r="S26" s="86">
        <v>1.64</v>
      </c>
      <c r="T26" s="79">
        <v>0</v>
      </c>
      <c r="U26" s="79">
        <f t="shared" si="1"/>
        <v>160.79999999999998</v>
      </c>
      <c r="V26" s="87">
        <v>5.2</v>
      </c>
      <c r="W26" s="88" t="s">
        <v>22</v>
      </c>
    </row>
    <row r="27" spans="1:23" ht="17.25" customHeight="1" thickBot="1">
      <c r="A27" s="89">
        <v>41267</v>
      </c>
      <c r="B27" s="90" t="s">
        <v>14</v>
      </c>
      <c r="C27" s="90" t="s">
        <v>2</v>
      </c>
      <c r="D27" s="127">
        <v>4</v>
      </c>
      <c r="E27" s="96">
        <v>0</v>
      </c>
      <c r="F27" s="91">
        <v>0</v>
      </c>
      <c r="G27" s="91">
        <v>0</v>
      </c>
      <c r="H27" s="91">
        <v>0</v>
      </c>
      <c r="I27" s="92">
        <f t="shared" si="2"/>
        <v>0</v>
      </c>
      <c r="J27" s="121">
        <f t="shared" si="5"/>
        <v>0</v>
      </c>
      <c r="K27" s="93">
        <f>N27</f>
        <v>83.720930232558132</v>
      </c>
      <c r="L27" s="91">
        <v>0.3</v>
      </c>
      <c r="M27" s="92">
        <v>0.3</v>
      </c>
      <c r="N27" s="136">
        <f>L27*M27*40*1000/43</f>
        <v>83.720930232558132</v>
      </c>
      <c r="O27" s="94">
        <f t="shared" si="3"/>
        <v>66.976744186046503</v>
      </c>
      <c r="P27" s="95">
        <v>41267</v>
      </c>
      <c r="Q27" s="141">
        <f>J27+N27-R27</f>
        <v>83.720930232558132</v>
      </c>
      <c r="R27" s="141">
        <v>0</v>
      </c>
      <c r="S27" s="142" t="s">
        <v>87</v>
      </c>
      <c r="T27" s="91">
        <v>0</v>
      </c>
      <c r="U27" s="91">
        <f t="shared" si="1"/>
        <v>83.720930232558132</v>
      </c>
      <c r="V27" s="97">
        <v>4.8</v>
      </c>
      <c r="W27" s="98" t="s">
        <v>62</v>
      </c>
    </row>
    <row r="28" spans="1:23" ht="17.25" customHeight="1" thickBot="1">
      <c r="A28" s="47">
        <v>41268</v>
      </c>
      <c r="B28" s="48"/>
      <c r="C28" s="48"/>
      <c r="D28" s="128"/>
      <c r="E28" s="64"/>
      <c r="F28" s="49"/>
      <c r="G28" s="49"/>
      <c r="H28" s="49"/>
      <c r="I28" s="50"/>
      <c r="J28" s="122"/>
      <c r="K28" s="51"/>
      <c r="L28" s="52">
        <v>0.3</v>
      </c>
      <c r="M28" s="50">
        <v>0.3</v>
      </c>
      <c r="N28" s="137">
        <f t="shared" ref="N28" si="9">L28*M28*5*1000/5</f>
        <v>89.999999999999986</v>
      </c>
      <c r="O28" s="53">
        <f t="shared" si="3"/>
        <v>71.999999999999986</v>
      </c>
      <c r="P28" s="54">
        <v>41268</v>
      </c>
      <c r="Q28" s="55">
        <f>J28+N28-R28</f>
        <v>89.999999999999986</v>
      </c>
      <c r="R28" s="56">
        <v>0</v>
      </c>
      <c r="S28" s="143" t="s">
        <v>87</v>
      </c>
      <c r="T28" s="57">
        <v>0</v>
      </c>
      <c r="U28" s="57">
        <f t="shared" si="1"/>
        <v>89.999999999999986</v>
      </c>
      <c r="V28" s="103" t="s">
        <v>87</v>
      </c>
      <c r="W28" s="59" t="s">
        <v>63</v>
      </c>
    </row>
    <row r="29" spans="1:23" ht="17.25" customHeight="1" thickBot="1">
      <c r="A29" s="101" t="s">
        <v>68</v>
      </c>
      <c r="B29" s="144"/>
      <c r="C29" s="102"/>
      <c r="D29" s="129"/>
      <c r="E29" s="132"/>
      <c r="F29" s="103"/>
      <c r="G29" s="103"/>
      <c r="H29" s="103"/>
      <c r="I29" s="99"/>
      <c r="J29" s="123">
        <f>SUM(J5:J27)/22</f>
        <v>84.884115448504971</v>
      </c>
      <c r="K29" s="104"/>
      <c r="L29" s="105"/>
      <c r="M29" s="100"/>
      <c r="N29" s="138">
        <f>SUM(N5:N27)/22</f>
        <v>84.810493149954496</v>
      </c>
      <c r="O29" s="53">
        <f t="shared" si="3"/>
        <v>67.848394519963605</v>
      </c>
      <c r="P29" s="106" t="s">
        <v>68</v>
      </c>
      <c r="Q29" s="40">
        <f>SUM(Q5:Q28)/23</f>
        <v>113.95086446948177</v>
      </c>
      <c r="R29" s="40">
        <f>SUM(R5:R26)/22</f>
        <v>56</v>
      </c>
      <c r="S29" s="61">
        <f>SUM(S5:S27)/22</f>
        <v>1.7040909090909091</v>
      </c>
      <c r="T29" s="61">
        <f>SUM(T5:T27)/22</f>
        <v>4.0909090909090908</v>
      </c>
      <c r="U29" s="61">
        <f t="shared" si="1"/>
        <v>174.04177356039085</v>
      </c>
      <c r="V29" s="58">
        <f>SUM(V5:V27)/23</f>
        <v>9.1043478260869577</v>
      </c>
      <c r="W29" s="60"/>
    </row>
    <row r="30" spans="1:23">
      <c r="A30" s="14"/>
      <c r="B30" s="12"/>
      <c r="C30" s="12"/>
      <c r="D30" s="12"/>
      <c r="E30" s="15"/>
      <c r="F30" s="15"/>
      <c r="G30" s="15"/>
      <c r="H30" s="15"/>
      <c r="I30" s="16"/>
      <c r="J30" s="16"/>
      <c r="K30" s="16"/>
      <c r="L30" s="17"/>
      <c r="M30" s="17"/>
      <c r="N30" s="17"/>
      <c r="O30" s="17"/>
      <c r="P30" s="12"/>
    </row>
    <row r="31" spans="1:23">
      <c r="A31" s="14"/>
      <c r="B31" s="12"/>
      <c r="C31" s="12"/>
      <c r="D31" s="12"/>
      <c r="E31" s="15"/>
      <c r="F31" s="15"/>
      <c r="G31" s="15"/>
      <c r="H31" s="15"/>
      <c r="I31" s="16"/>
      <c r="J31" s="16"/>
      <c r="K31" s="16"/>
      <c r="L31" s="17"/>
      <c r="M31" s="17"/>
      <c r="N31" s="17"/>
      <c r="O31" s="17"/>
      <c r="P31" s="12"/>
    </row>
    <row r="32" spans="1:23">
      <c r="A32" s="14"/>
      <c r="B32" s="12"/>
      <c r="C32" s="12"/>
      <c r="D32" s="12"/>
      <c r="E32" s="15"/>
      <c r="F32" s="15"/>
      <c r="G32" s="15"/>
      <c r="H32" s="15"/>
      <c r="I32" s="16"/>
      <c r="J32" s="16"/>
      <c r="K32" s="16"/>
      <c r="L32" s="17"/>
      <c r="M32" s="17"/>
      <c r="N32" s="17"/>
      <c r="O32" s="17"/>
      <c r="P32" s="12"/>
    </row>
    <row r="33" spans="1:16">
      <c r="A33" s="14"/>
      <c r="B33" s="12"/>
      <c r="C33" s="12"/>
      <c r="D33" s="12"/>
      <c r="E33" s="15"/>
      <c r="F33" s="15"/>
      <c r="G33" s="15"/>
      <c r="H33" s="15"/>
      <c r="I33" s="16"/>
      <c r="J33" s="16"/>
      <c r="K33" s="16"/>
      <c r="L33" s="17"/>
      <c r="M33" s="17"/>
      <c r="N33" s="17"/>
      <c r="O33" s="17"/>
      <c r="P33" s="12"/>
    </row>
    <row r="35" spans="1:16" ht="18.75">
      <c r="C35" s="32" t="s">
        <v>4</v>
      </c>
      <c r="K35" s="32" t="s">
        <v>26</v>
      </c>
    </row>
    <row r="36" spans="1:16" ht="32.25">
      <c r="C36" s="8" t="s">
        <v>32</v>
      </c>
      <c r="H36" s="9" t="s">
        <v>29</v>
      </c>
    </row>
    <row r="39" spans="1:16" ht="21">
      <c r="A39" s="6" t="s">
        <v>46</v>
      </c>
      <c r="C39" s="18" t="s">
        <v>42</v>
      </c>
      <c r="D39" s="7"/>
      <c r="E39" s="7"/>
      <c r="F39" s="38" t="s">
        <v>43</v>
      </c>
      <c r="G39" s="38"/>
      <c r="H39" s="38"/>
      <c r="I39" s="7"/>
      <c r="J39" s="7"/>
      <c r="K39" s="18" t="s">
        <v>44</v>
      </c>
      <c r="M39" s="7"/>
      <c r="N39" s="18" t="s">
        <v>45</v>
      </c>
    </row>
    <row r="44" spans="1:16" ht="18.75">
      <c r="O44" s="29" t="s">
        <v>57</v>
      </c>
    </row>
    <row r="50" spans="1:10" ht="18.75">
      <c r="A50" s="30" t="s">
        <v>58</v>
      </c>
      <c r="J50" s="31" t="s">
        <v>59</v>
      </c>
    </row>
    <row r="52" spans="1:10" ht="17.25">
      <c r="D52" s="5" t="s">
        <v>27</v>
      </c>
    </row>
    <row r="53" spans="1:10" ht="17.25">
      <c r="D53" s="5"/>
    </row>
    <row r="54" spans="1:10" ht="17.25">
      <c r="D54" s="5" t="s">
        <v>28</v>
      </c>
    </row>
    <row r="55" spans="1:10" ht="17.25">
      <c r="D55" s="5" t="s">
        <v>61</v>
      </c>
    </row>
    <row r="57" spans="1:10" ht="17.25">
      <c r="D57" s="5" t="s">
        <v>30</v>
      </c>
    </row>
    <row r="58" spans="1:10" ht="17.25">
      <c r="D58" s="5"/>
    </row>
    <row r="59" spans="1:10" ht="17.25">
      <c r="D59" s="5" t="s">
        <v>31</v>
      </c>
    </row>
    <row r="60" spans="1:10" ht="17.25">
      <c r="D60" s="5"/>
    </row>
    <row r="61" spans="1:10" ht="17.25">
      <c r="D61" s="5" t="s">
        <v>33</v>
      </c>
    </row>
    <row r="62" spans="1:10" ht="18.75">
      <c r="B62" s="30" t="s">
        <v>60</v>
      </c>
    </row>
  </sheetData>
  <mergeCells count="5">
    <mergeCell ref="A3:A4"/>
    <mergeCell ref="F39:H39"/>
    <mergeCell ref="P3:P4"/>
    <mergeCell ref="C2:D2"/>
    <mergeCell ref="E2:H2"/>
  </mergeCells>
  <phoneticPr fontId="1"/>
  <pageMargins left="0.78740157480314965" right="0.55000000000000004" top="0.74803149606299213" bottom="0.74803149606299213" header="0.31496062992125984" footer="0.31496062992125984"/>
  <pageSetup paperSize="9" orientation="landscape" horizontalDpi="0" verticalDpi="0" r:id="rId1"/>
  <ignoredErrors>
    <ignoredError sqref="N18" formula="1"/>
    <ignoredError sqref="R29:T2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opLeftCell="A25" workbookViewId="0">
      <selection activeCell="N2" sqref="N2"/>
    </sheetView>
  </sheetViews>
  <sheetFormatPr defaultRowHeight="13.5"/>
  <cols>
    <col min="1" max="4" width="13.25" customWidth="1"/>
    <col min="5" max="5" width="9.5" customWidth="1"/>
    <col min="14" max="14" width="3.125" customWidth="1"/>
  </cols>
  <sheetData>
    <row r="1" spans="1:4" ht="18.75">
      <c r="D1" s="31" t="s">
        <v>64</v>
      </c>
    </row>
    <row r="4" spans="1:4">
      <c r="A4" s="1"/>
      <c r="B4" s="2" t="s">
        <v>6</v>
      </c>
      <c r="C4" s="2" t="s">
        <v>12</v>
      </c>
      <c r="D4" s="2" t="s">
        <v>10</v>
      </c>
    </row>
    <row r="5" spans="1:4">
      <c r="A5" s="19" t="s">
        <v>47</v>
      </c>
      <c r="B5" s="19" t="s">
        <v>0</v>
      </c>
      <c r="C5" s="2" t="s">
        <v>13</v>
      </c>
      <c r="D5" s="19"/>
    </row>
    <row r="6" spans="1:4">
      <c r="A6" s="34">
        <v>41245</v>
      </c>
      <c r="B6" s="4">
        <f>ダム越流量・発電量・雨量・気象等!U5</f>
        <v>66</v>
      </c>
      <c r="C6" s="3">
        <f>ダム越流量・発電量・雨量・気象等!V5</f>
        <v>0</v>
      </c>
      <c r="D6" s="19" t="str">
        <f>ダム越流量・発電量・雨量・気象等!W5</f>
        <v>晴</v>
      </c>
    </row>
    <row r="7" spans="1:4">
      <c r="A7" s="35">
        <v>41246</v>
      </c>
      <c r="B7" s="4">
        <f>ダム越流量・発電量・雨量・気象等!U6</f>
        <v>66</v>
      </c>
      <c r="C7" s="3">
        <f>ダム越流量・発電量・雨量・気象等!V6</f>
        <v>1</v>
      </c>
      <c r="D7" s="19" t="str">
        <f>ダム越流量・発電量・雨量・気象等!W6</f>
        <v>晴</v>
      </c>
    </row>
    <row r="8" spans="1:4">
      <c r="A8" s="35">
        <v>41247</v>
      </c>
      <c r="B8" s="4">
        <f>ダム越流量・発電量・雨量・気象等!U7</f>
        <v>230.23214285714283</v>
      </c>
      <c r="C8" s="3">
        <f>ダム越流量・発電量・雨量・気象等!V7</f>
        <v>16.399999999999999</v>
      </c>
      <c r="D8" s="19" t="str">
        <f>ダム越流量・発電量・雨量・気象等!W7</f>
        <v>小雨</v>
      </c>
    </row>
    <row r="9" spans="1:4">
      <c r="A9" s="35">
        <v>41248</v>
      </c>
      <c r="B9" s="4">
        <f>ダム越流量・発電量・雨量・気象等!U8</f>
        <v>149.79464285714283</v>
      </c>
      <c r="C9" s="3">
        <f>ダム越流量・発電量・雨量・気象等!V8</f>
        <v>8.1999999999999993</v>
      </c>
      <c r="D9" s="19" t="str">
        <f>ダム越流量・発電量・雨量・気象等!W8</f>
        <v>小雨</v>
      </c>
    </row>
    <row r="10" spans="1:4">
      <c r="A10" s="35">
        <v>41249</v>
      </c>
      <c r="B10" s="4">
        <f>ダム越流量・発電量・雨量・気象等!U9</f>
        <v>275.71428571428572</v>
      </c>
      <c r="C10" s="3">
        <f>ダム越流量・発電量・雨量・気象等!V9</f>
        <v>25.2</v>
      </c>
      <c r="D10" s="19" t="str">
        <f>ダム越流量・発電量・雨量・気象等!W9</f>
        <v>小雨</v>
      </c>
    </row>
    <row r="11" spans="1:4">
      <c r="A11" s="35">
        <v>41250</v>
      </c>
      <c r="B11" s="4">
        <f>ダム越流量・発電量・雨量・気象等!U10</f>
        <v>245.07142857142856</v>
      </c>
      <c r="C11" s="3">
        <f>ダム越流量・発電量・雨量・気象等!V10</f>
        <v>22.2</v>
      </c>
      <c r="D11" s="19" t="str">
        <f>ダム越流量・発電量・雨量・気象等!W10</f>
        <v>みぞれ</v>
      </c>
    </row>
    <row r="12" spans="1:4">
      <c r="A12" s="35">
        <v>41251</v>
      </c>
      <c r="B12" s="4">
        <f>ダム越流量・発電量・雨量・気象等!U11</f>
        <v>249.38392857142856</v>
      </c>
      <c r="C12" s="3">
        <f>ダム越流量・発電量・雨量・気象等!V11</f>
        <v>7.8</v>
      </c>
      <c r="D12" s="19" t="str">
        <f>ダム越流量・発電量・雨量・気象等!W11</f>
        <v>雪</v>
      </c>
    </row>
    <row r="13" spans="1:4">
      <c r="A13" s="35">
        <v>41252</v>
      </c>
      <c r="B13" s="4">
        <f>ダム越流量・発電量・雨量・気象等!U12</f>
        <v>168.94642857142856</v>
      </c>
      <c r="C13" s="3">
        <f>ダム越流量・発電量・雨量・気象等!V12</f>
        <v>1.2</v>
      </c>
      <c r="D13" s="19" t="str">
        <f>ダム越流量・発電量・雨量・気象等!W12</f>
        <v>雪</v>
      </c>
    </row>
    <row r="14" spans="1:4">
      <c r="A14" s="35">
        <v>41253</v>
      </c>
      <c r="B14" s="4">
        <f>ダム越流量・発電量・雨量・気象等!U13</f>
        <v>74.285714285714278</v>
      </c>
      <c r="C14" s="3">
        <f>ダム越流量・発電量・雨量・気象等!V13</f>
        <v>11.8</v>
      </c>
      <c r="D14" s="19" t="str">
        <f>ダム越流量・発電量・雨量・気象等!W13</f>
        <v>雪</v>
      </c>
    </row>
    <row r="15" spans="1:4">
      <c r="A15" s="35">
        <v>41254</v>
      </c>
      <c r="B15" s="4">
        <f>ダム越流量・発電量・雨量・気象等!U14</f>
        <v>56</v>
      </c>
      <c r="C15" s="3">
        <f>ダム越流量・発電量・雨量・気象等!V14</f>
        <v>24.8</v>
      </c>
      <c r="D15" s="19" t="str">
        <f>ダム越流量・発電量・雨量・気象等!W14</f>
        <v>雪・曇り</v>
      </c>
    </row>
    <row r="16" spans="1:4">
      <c r="A16" s="35">
        <v>41255</v>
      </c>
      <c r="B16" s="4">
        <f>ダム越流量・発電量・雨量・気象等!U15</f>
        <v>105.3501984126984</v>
      </c>
      <c r="C16" s="3">
        <f>ダム越流量・発電量・雨量・気象等!V15</f>
        <v>17.8</v>
      </c>
      <c r="D16" s="19" t="str">
        <f>ダム越流量・発電量・雨量・気象等!W15</f>
        <v>雪・曇り・晴</v>
      </c>
    </row>
    <row r="17" spans="1:4">
      <c r="A17" s="35">
        <v>41256</v>
      </c>
      <c r="B17" s="4">
        <f>ダム越流量・発電量・雨量・気象等!U16</f>
        <v>147.45535714285714</v>
      </c>
      <c r="C17" s="3">
        <f>ダム越流量・発電量・雨量・気象等!V16</f>
        <v>12.8</v>
      </c>
      <c r="D17" s="19" t="str">
        <f>ダム越流量・発電量・雨量・気象等!W16</f>
        <v>晴</v>
      </c>
    </row>
    <row r="18" spans="1:4">
      <c r="A18" s="35">
        <v>41257</v>
      </c>
      <c r="B18" s="4">
        <f>ダム越流量・発電量・雨量・気象等!U17</f>
        <v>139.79464285714283</v>
      </c>
      <c r="C18" s="3">
        <f>ダム越流量・発電量・雨量・気象等!V17</f>
        <v>12</v>
      </c>
      <c r="D18" s="19" t="str">
        <f>ダム越流量・発電量・雨量・気象等!W17</f>
        <v>晴・雨</v>
      </c>
    </row>
    <row r="19" spans="1:4">
      <c r="A19" s="35">
        <v>41258</v>
      </c>
      <c r="B19" s="4">
        <f>ダム越流量・発電量・雨量・気象等!U18</f>
        <v>470.43080357142856</v>
      </c>
      <c r="C19" s="3">
        <f>ダム越流量・発電量・雨量・気象等!V18</f>
        <v>6</v>
      </c>
      <c r="D19" s="19" t="str">
        <f>ダム越流量・発電量・雨量・気象等!W18</f>
        <v>雨</v>
      </c>
    </row>
    <row r="20" spans="1:4">
      <c r="A20" s="35">
        <v>41259</v>
      </c>
      <c r="B20" s="4">
        <f>ダム越流量・発電量・雨量・気象等!U19</f>
        <v>389.30232558139534</v>
      </c>
      <c r="C20" s="3">
        <f>ダム越流量・発電量・雨量・気象等!V19</f>
        <v>1</v>
      </c>
      <c r="D20" s="19" t="str">
        <f>ダム越流量・発電量・雨量・気象等!W19</f>
        <v>晴</v>
      </c>
    </row>
    <row r="21" spans="1:4">
      <c r="A21" s="35">
        <v>41260</v>
      </c>
      <c r="B21" s="4">
        <f>ダム越流量・発電量・雨量・気象等!U20</f>
        <v>139.79464285714283</v>
      </c>
      <c r="C21" s="3">
        <f>ダム越流量・発電量・雨量・気象等!V20</f>
        <v>1.8</v>
      </c>
      <c r="D21" s="19" t="str">
        <f>ダム越流量・発電量・雨量・気象等!W20</f>
        <v>晴・曇り・雨</v>
      </c>
    </row>
    <row r="22" spans="1:4">
      <c r="A22" s="35">
        <v>41261</v>
      </c>
      <c r="B22" s="4">
        <f>ダム越流量・発電量・雨量・気象等!U21</f>
        <v>155.11607142857142</v>
      </c>
      <c r="C22" s="3">
        <f>ダム越流量・発電量・雨量・気象等!V21</f>
        <v>4.5999999999999996</v>
      </c>
      <c r="D22" s="19" t="str">
        <f>ダム越流量・発電量・雨量・気象等!W21</f>
        <v>曇り・雨</v>
      </c>
    </row>
    <row r="23" spans="1:4">
      <c r="A23" s="35">
        <v>41262</v>
      </c>
      <c r="B23" s="4">
        <f>ダム越流量・発電量・雨量・気象等!U22</f>
        <v>74.999999999999986</v>
      </c>
      <c r="C23" s="3">
        <f>ダム越流量・発電量・雨量・気象等!V22</f>
        <v>2.4</v>
      </c>
      <c r="D23" s="19" t="str">
        <f>ダム越流量・発電量・雨量・気象等!W22</f>
        <v>曇り・晴</v>
      </c>
    </row>
    <row r="24" spans="1:4">
      <c r="A24" s="35">
        <v>41263</v>
      </c>
      <c r="B24" s="4">
        <f>ダム越流量・発電量・雨量・気象等!U23</f>
        <v>56</v>
      </c>
      <c r="C24" s="3">
        <f>ダム越流量・発電量・雨量・気象等!V23</f>
        <v>9.8000000000000007</v>
      </c>
      <c r="D24" s="19" t="str">
        <f>ダム越流量・発電量・雨量・気象等!W23</f>
        <v>曇り・雪・晴</v>
      </c>
    </row>
    <row r="25" spans="1:4">
      <c r="A25" s="35">
        <v>41264</v>
      </c>
      <c r="B25" s="4">
        <f>ダム越流量・発電量・雨量・気象等!U24</f>
        <v>64.285714285714278</v>
      </c>
      <c r="C25" s="3">
        <f>ダム越流量・発電量・雨量・気象等!V24</f>
        <v>4.2</v>
      </c>
      <c r="D25" s="19" t="str">
        <f>ダム越流量・発電量・雨量・気象等!W24</f>
        <v>曇り・雨</v>
      </c>
    </row>
    <row r="26" spans="1:4">
      <c r="A26" s="35">
        <v>41265</v>
      </c>
      <c r="B26" s="4">
        <f>ダム越流量・発電量・雨量・気象等!U25</f>
        <v>284.390625</v>
      </c>
      <c r="C26" s="3">
        <f>ダム越流量・発電量・雨量・気象等!V25</f>
        <v>8.4</v>
      </c>
      <c r="D26" s="19" t="str">
        <f>ダム越流量・発電量・雨量・気象等!W25</f>
        <v>雨・曇り</v>
      </c>
    </row>
    <row r="27" spans="1:4">
      <c r="A27" s="35">
        <v>41266</v>
      </c>
      <c r="B27" s="4">
        <f>ダム越流量・発電量・雨量・気象等!U26</f>
        <v>160.79999999999998</v>
      </c>
      <c r="C27" s="3">
        <f>ダム越流量・発電量・雨量・気象等!V26</f>
        <v>5.2</v>
      </c>
      <c r="D27" s="19" t="str">
        <f>ダム越流量・発電量・雨量・気象等!W26</f>
        <v>晴・雨</v>
      </c>
    </row>
    <row r="28" spans="1:4">
      <c r="A28" s="35">
        <v>41267</v>
      </c>
      <c r="B28" s="4">
        <f>ダム越流量・発電量・雨量・気象等!U27</f>
        <v>83.720930232558132</v>
      </c>
      <c r="C28" s="3">
        <f>ダム越流量・発電量・雨量・気象等!V27</f>
        <v>4.8</v>
      </c>
      <c r="D28" s="19" t="str">
        <f>ダム越流量・発電量・雨量・気象等!W27</f>
        <v>曇り・晴</v>
      </c>
    </row>
    <row r="29" spans="1:4">
      <c r="A29" s="35">
        <v>41268</v>
      </c>
      <c r="B29" s="4">
        <f>ダム越流量・発電量・雨量・気象等!U28</f>
        <v>89.999999999999986</v>
      </c>
      <c r="C29" s="3" t="str">
        <f>ダム越流量・発電量・雨量・気象等!V28</f>
        <v>終了</v>
      </c>
      <c r="D29" s="19" t="str">
        <f>ダム越流量・発電量・雨量・気象等!W28</f>
        <v>雪・曇り</v>
      </c>
    </row>
  </sheetData>
  <sortState ref="A3:C20">
    <sortCondition ref="A3"/>
  </sortState>
  <phoneticPr fontId="1"/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ダム越流量・発電量・雨量・気象等</vt:lpstr>
      <vt:lpstr>流量と天気の関係</vt:lpstr>
      <vt:lpstr>流量と天気の関係!Print_Area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yoriyasu</dc:creator>
  <cp:lastModifiedBy>yoriyasu</cp:lastModifiedBy>
  <cp:lastPrinted>2013-01-26T09:25:39Z</cp:lastPrinted>
  <dcterms:created xsi:type="dcterms:W3CDTF">2012-12-08T14:59:23Z</dcterms:created>
  <dcterms:modified xsi:type="dcterms:W3CDTF">2013-01-26T15:15:14Z</dcterms:modified>
</cp:coreProperties>
</file>